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Mi unidad\ftib\MELANIE TENIS 2025\CAMPEONATOS INSULARES\MALLORCA\EQUIPOS JUVENILES\CAMPEONATO DE MALLORCA\RESULTADOS ACTUALIZADOS\"/>
    </mc:Choice>
  </mc:AlternateContent>
  <xr:revisionPtr revIDLastSave="0" documentId="8_{227D8B7C-F25E-4D24-B535-7AAC52C16B8E}" xr6:coauthVersionLast="47" xr6:coauthVersionMax="47" xr10:uidLastSave="{00000000-0000-0000-0000-000000000000}"/>
  <bookViews>
    <workbookView xWindow="28692" yWindow="-1920" windowWidth="29016" windowHeight="15696" tabRatio="915" xr2:uid="{00000000-000D-0000-FFFF-FFFF00000000}"/>
  </bookViews>
  <sheets>
    <sheet name="SUB10 - MASC" sheetId="12" r:id="rId1"/>
    <sheet name="SUB10 - FEM" sheetId="35" r:id="rId2"/>
    <sheet name="ALEVIN - MASC" sheetId="36" r:id="rId3"/>
    <sheet name="ALEVIN - FEM" sheetId="32" r:id="rId4"/>
    <sheet name="INFANTIL - MASC" sheetId="16" r:id="rId5"/>
    <sheet name="INFANTIL - FEM" sheetId="45" r:id="rId6"/>
    <sheet name="CADETE - MASC" sheetId="39" r:id="rId7"/>
    <sheet name="CADETE - FEM" sheetId="40" r:id="rId8"/>
    <sheet name="JUNIOR - MASC" sheetId="46" r:id="rId9"/>
    <sheet name="JUNIOR - FEM" sheetId="47" r:id="rId10"/>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5" l="1"/>
  <c r="D18" i="45"/>
  <c r="D17" i="45"/>
  <c r="E16" i="45"/>
  <c r="D16" i="45"/>
  <c r="E15" i="45"/>
  <c r="D15" i="45"/>
  <c r="E14" i="45"/>
  <c r="D14" i="45"/>
  <c r="E18" i="35"/>
  <c r="D18" i="35"/>
  <c r="E17" i="35"/>
  <c r="D17" i="35"/>
  <c r="E16" i="35"/>
  <c r="D16" i="35"/>
  <c r="E15" i="35"/>
  <c r="D15" i="35"/>
  <c r="E14" i="35"/>
  <c r="D14" i="35"/>
  <c r="E17" i="45"/>
  <c r="R15" i="35"/>
  <c r="G13" i="47"/>
  <c r="H13" i="47"/>
  <c r="I13" i="47"/>
  <c r="H16" i="47"/>
  <c r="H15" i="47"/>
  <c r="H14" i="47"/>
  <c r="G14" i="40"/>
  <c r="G16" i="47"/>
  <c r="G14" i="47"/>
  <c r="F16" i="47"/>
  <c r="F15" i="47"/>
  <c r="F14" i="47"/>
  <c r="F13" i="47"/>
  <c r="E16" i="47"/>
  <c r="E15" i="47"/>
  <c r="E14" i="47"/>
  <c r="E13" i="47"/>
  <c r="D16" i="47"/>
  <c r="D15" i="47"/>
  <c r="D14" i="47"/>
  <c r="D13" i="47"/>
  <c r="E18" i="40"/>
  <c r="D18" i="40"/>
  <c r="E17" i="40"/>
  <c r="D17" i="40"/>
  <c r="E16" i="40"/>
  <c r="D16" i="40"/>
  <c r="E15" i="40"/>
  <c r="E14" i="40"/>
  <c r="D15" i="40"/>
  <c r="D14" i="40"/>
  <c r="C18" i="40"/>
  <c r="C17" i="40"/>
  <c r="C16" i="40"/>
  <c r="C15" i="40"/>
  <c r="C14" i="40"/>
  <c r="F25" i="46"/>
  <c r="E25" i="46"/>
  <c r="D25" i="46"/>
  <c r="F24" i="46"/>
  <c r="E24" i="46"/>
  <c r="D24" i="46"/>
  <c r="E23" i="46"/>
  <c r="E22" i="46"/>
  <c r="D22" i="46"/>
  <c r="F21" i="46"/>
  <c r="E21" i="46"/>
  <c r="D21" i="46"/>
  <c r="E14" i="36"/>
  <c r="H17" i="12"/>
  <c r="D16" i="12"/>
  <c r="L23" i="35"/>
  <c r="H24" i="12"/>
  <c r="H23" i="12"/>
  <c r="G23" i="12"/>
  <c r="I24" i="12"/>
  <c r="G21" i="12"/>
  <c r="H21" i="12"/>
  <c r="I21" i="12"/>
  <c r="D23" i="46"/>
  <c r="H16" i="46"/>
  <c r="G16" i="46"/>
  <c r="F16" i="46"/>
  <c r="E16" i="46"/>
  <c r="F15" i="46"/>
  <c r="H15" i="46"/>
  <c r="G15" i="46"/>
  <c r="E15" i="46"/>
  <c r="D16" i="46"/>
  <c r="D15" i="46"/>
  <c r="D14" i="46"/>
  <c r="H14" i="46"/>
  <c r="G14" i="46"/>
  <c r="E14" i="46"/>
  <c r="F14" i="46"/>
  <c r="H13" i="46"/>
  <c r="G13" i="46"/>
  <c r="F14" i="40"/>
  <c r="F13" i="46"/>
  <c r="E13" i="46"/>
  <c r="D13" i="46"/>
  <c r="E14" i="16"/>
  <c r="K17" i="36"/>
  <c r="M17" i="47"/>
  <c r="K17" i="47"/>
  <c r="M16" i="47"/>
  <c r="K16" i="47"/>
  <c r="S14" i="47"/>
  <c r="Q14" i="47"/>
  <c r="M14" i="47"/>
  <c r="K14" i="47"/>
  <c r="I14" i="47"/>
  <c r="S13" i="47"/>
  <c r="Q13" i="47"/>
  <c r="M13" i="47"/>
  <c r="K13" i="47"/>
  <c r="M31" i="46"/>
  <c r="K31" i="46"/>
  <c r="M30" i="46"/>
  <c r="K30" i="46"/>
  <c r="M29" i="46"/>
  <c r="K29" i="46"/>
  <c r="S27" i="46"/>
  <c r="Q27" i="46"/>
  <c r="M27" i="46"/>
  <c r="K27" i="46"/>
  <c r="S26" i="46"/>
  <c r="Q26" i="46"/>
  <c r="M26" i="46"/>
  <c r="K26" i="46"/>
  <c r="S25" i="46"/>
  <c r="Q25" i="46"/>
  <c r="M25" i="46"/>
  <c r="K25" i="46"/>
  <c r="H25" i="46"/>
  <c r="G25" i="46"/>
  <c r="I25" i="46"/>
  <c r="H24" i="46"/>
  <c r="G24" i="46"/>
  <c r="I24" i="46"/>
  <c r="S23" i="46"/>
  <c r="Q23" i="46"/>
  <c r="M23" i="46"/>
  <c r="K23" i="46"/>
  <c r="H23" i="46"/>
  <c r="G23" i="46"/>
  <c r="I23" i="46"/>
  <c r="F23" i="46"/>
  <c r="S22" i="46"/>
  <c r="Q22" i="46"/>
  <c r="M22" i="46"/>
  <c r="K22" i="46"/>
  <c r="H22" i="46"/>
  <c r="G22" i="46"/>
  <c r="F22" i="46"/>
  <c r="S21" i="46"/>
  <c r="Q21" i="46"/>
  <c r="M21" i="46"/>
  <c r="K21" i="46"/>
  <c r="H21" i="46"/>
  <c r="G21" i="46"/>
  <c r="I21" i="46"/>
  <c r="M17" i="46"/>
  <c r="K17" i="46"/>
  <c r="M16" i="46"/>
  <c r="K16" i="46"/>
  <c r="S14" i="46"/>
  <c r="Q14" i="46"/>
  <c r="M14" i="46"/>
  <c r="K14" i="46"/>
  <c r="S13" i="46"/>
  <c r="Q13" i="46"/>
  <c r="M13" i="46"/>
  <c r="K13" i="46"/>
  <c r="C18" i="35"/>
  <c r="I16" i="47"/>
  <c r="I15" i="47"/>
  <c r="I22" i="46"/>
  <c r="I13" i="46"/>
  <c r="I14" i="46"/>
  <c r="I16" i="46"/>
  <c r="I15" i="46"/>
  <c r="L24" i="45"/>
  <c r="J24" i="45"/>
  <c r="L23" i="45"/>
  <c r="J23" i="45"/>
  <c r="L22" i="45"/>
  <c r="J22" i="45"/>
  <c r="R20" i="45"/>
  <c r="P20" i="45"/>
  <c r="L20" i="45"/>
  <c r="J20" i="45"/>
  <c r="R19" i="45"/>
  <c r="P19" i="45"/>
  <c r="L19" i="45"/>
  <c r="J19" i="45"/>
  <c r="R18" i="45"/>
  <c r="P18" i="45"/>
  <c r="L18" i="45"/>
  <c r="J18" i="45"/>
  <c r="G18" i="45"/>
  <c r="F18" i="45"/>
  <c r="C18" i="45"/>
  <c r="G17" i="45"/>
  <c r="F17" i="45"/>
  <c r="C17" i="45"/>
  <c r="R16" i="45"/>
  <c r="P16" i="45"/>
  <c r="L16" i="45"/>
  <c r="J16" i="45"/>
  <c r="G16" i="45"/>
  <c r="F16" i="45"/>
  <c r="C16" i="45"/>
  <c r="R15" i="45"/>
  <c r="P15" i="45"/>
  <c r="L15" i="45"/>
  <c r="J15" i="45"/>
  <c r="G15" i="45"/>
  <c r="F15" i="45"/>
  <c r="C15" i="45"/>
  <c r="R14" i="45"/>
  <c r="P14" i="45"/>
  <c r="L14" i="45"/>
  <c r="J14" i="45"/>
  <c r="G14" i="45"/>
  <c r="F14" i="45"/>
  <c r="C14" i="45"/>
  <c r="H18" i="45"/>
  <c r="H15" i="45"/>
  <c r="H16" i="45"/>
  <c r="H17" i="45"/>
  <c r="H14" i="45"/>
  <c r="L24" i="40"/>
  <c r="J24" i="40"/>
  <c r="L23" i="40"/>
  <c r="J23" i="40"/>
  <c r="L22" i="40"/>
  <c r="J22" i="40"/>
  <c r="R20" i="40"/>
  <c r="P20" i="40"/>
  <c r="L20" i="40"/>
  <c r="J20" i="40"/>
  <c r="R19" i="40"/>
  <c r="P19" i="40"/>
  <c r="L19" i="40"/>
  <c r="J19" i="40"/>
  <c r="R18" i="40"/>
  <c r="P18" i="40"/>
  <c r="L18" i="40"/>
  <c r="J18" i="40"/>
  <c r="G18" i="40"/>
  <c r="H18" i="40"/>
  <c r="G17" i="40"/>
  <c r="R16" i="40"/>
  <c r="P16" i="40"/>
  <c r="L16" i="40"/>
  <c r="J16" i="40"/>
  <c r="G16" i="40"/>
  <c r="F16" i="40"/>
  <c r="R15" i="40"/>
  <c r="P15" i="40"/>
  <c r="L15" i="40"/>
  <c r="J15" i="40"/>
  <c r="G15" i="40"/>
  <c r="F15" i="40"/>
  <c r="R14" i="40"/>
  <c r="P14" i="40"/>
  <c r="L14" i="40"/>
  <c r="J14" i="40"/>
  <c r="M25" i="39"/>
  <c r="K25" i="39"/>
  <c r="M24" i="39"/>
  <c r="K24" i="39"/>
  <c r="H24" i="39"/>
  <c r="G24" i="39"/>
  <c r="I24" i="39"/>
  <c r="F24" i="39"/>
  <c r="E24" i="39"/>
  <c r="D24" i="39"/>
  <c r="H23" i="39"/>
  <c r="G23" i="39"/>
  <c r="F23" i="39"/>
  <c r="E23" i="39"/>
  <c r="D23" i="39"/>
  <c r="S22" i="39"/>
  <c r="Q22" i="39"/>
  <c r="M22" i="39"/>
  <c r="K22" i="39"/>
  <c r="H22" i="39"/>
  <c r="G22" i="39"/>
  <c r="F22" i="39"/>
  <c r="E22" i="39"/>
  <c r="D22" i="39"/>
  <c r="S21" i="39"/>
  <c r="Q21" i="39"/>
  <c r="M21" i="39"/>
  <c r="K21" i="39"/>
  <c r="H21" i="39"/>
  <c r="G21" i="39"/>
  <c r="F21" i="39"/>
  <c r="E21" i="39"/>
  <c r="D21" i="39"/>
  <c r="M18" i="39"/>
  <c r="K18" i="39"/>
  <c r="M17" i="39"/>
  <c r="K17" i="39"/>
  <c r="H17" i="39"/>
  <c r="F17" i="39"/>
  <c r="E17" i="39"/>
  <c r="D17" i="39"/>
  <c r="H16" i="39"/>
  <c r="F16" i="39"/>
  <c r="E16" i="39"/>
  <c r="D16" i="39"/>
  <c r="S15" i="39"/>
  <c r="Q15" i="39"/>
  <c r="M15" i="39"/>
  <c r="K15" i="39"/>
  <c r="H15" i="39"/>
  <c r="G15" i="39"/>
  <c r="I15" i="39"/>
  <c r="F15" i="39"/>
  <c r="E15" i="39"/>
  <c r="D15" i="39"/>
  <c r="S14" i="39"/>
  <c r="Q14" i="39"/>
  <c r="M14" i="39"/>
  <c r="K14" i="39"/>
  <c r="H14" i="39"/>
  <c r="G14" i="39"/>
  <c r="F14" i="39"/>
  <c r="E14" i="39"/>
  <c r="D14" i="39"/>
  <c r="M25" i="36"/>
  <c r="K25" i="36"/>
  <c r="M24" i="36"/>
  <c r="K24" i="36"/>
  <c r="H24" i="36"/>
  <c r="G24" i="36"/>
  <c r="F24" i="36"/>
  <c r="E24" i="36"/>
  <c r="D24" i="36"/>
  <c r="H23" i="36"/>
  <c r="G23" i="36"/>
  <c r="F23" i="36"/>
  <c r="E23" i="36"/>
  <c r="D23" i="36"/>
  <c r="S22" i="36"/>
  <c r="Q22" i="36"/>
  <c r="M22" i="36"/>
  <c r="K22" i="36"/>
  <c r="H22" i="36"/>
  <c r="G22" i="36"/>
  <c r="I22" i="36"/>
  <c r="F22" i="36"/>
  <c r="E22" i="36"/>
  <c r="D22" i="36"/>
  <c r="S21" i="36"/>
  <c r="Q21" i="36"/>
  <c r="M21" i="36"/>
  <c r="K21" i="36"/>
  <c r="H21" i="36"/>
  <c r="G21" i="36"/>
  <c r="F21" i="36"/>
  <c r="E21" i="36"/>
  <c r="D21" i="36"/>
  <c r="M18" i="36"/>
  <c r="K18" i="36"/>
  <c r="M17" i="36"/>
  <c r="H17" i="36"/>
  <c r="G17" i="36"/>
  <c r="F17" i="36"/>
  <c r="E17" i="36"/>
  <c r="D17" i="36"/>
  <c r="H16" i="36"/>
  <c r="G16" i="36"/>
  <c r="I16" i="36"/>
  <c r="F16" i="36"/>
  <c r="E16" i="36"/>
  <c r="D16" i="36"/>
  <c r="S15" i="36"/>
  <c r="Q15" i="36"/>
  <c r="M15" i="36"/>
  <c r="K15" i="36"/>
  <c r="H15" i="36"/>
  <c r="G15" i="36"/>
  <c r="F15" i="36"/>
  <c r="E15" i="36"/>
  <c r="D15" i="36"/>
  <c r="S14" i="36"/>
  <c r="Q14" i="36"/>
  <c r="M14" i="36"/>
  <c r="K14" i="36"/>
  <c r="H14" i="36"/>
  <c r="G14" i="36"/>
  <c r="F14" i="36"/>
  <c r="D14" i="36"/>
  <c r="L24" i="35"/>
  <c r="J24" i="35"/>
  <c r="J23" i="35"/>
  <c r="L22" i="35"/>
  <c r="J22" i="35"/>
  <c r="R20" i="35"/>
  <c r="P20" i="35"/>
  <c r="L20" i="35"/>
  <c r="J20" i="35"/>
  <c r="R19" i="35"/>
  <c r="P19" i="35"/>
  <c r="L19" i="35"/>
  <c r="J19" i="35"/>
  <c r="R18" i="35"/>
  <c r="P18" i="35"/>
  <c r="L18" i="35"/>
  <c r="J18" i="35"/>
  <c r="G18" i="35"/>
  <c r="F18" i="35"/>
  <c r="G17" i="35"/>
  <c r="F17" i="35"/>
  <c r="C17" i="35"/>
  <c r="R16" i="35"/>
  <c r="P16" i="35"/>
  <c r="L16" i="35"/>
  <c r="J16" i="35"/>
  <c r="G16" i="35"/>
  <c r="F16" i="35"/>
  <c r="C16" i="35"/>
  <c r="P15" i="35"/>
  <c r="L15" i="35"/>
  <c r="J15" i="35"/>
  <c r="G15" i="35"/>
  <c r="F15" i="35"/>
  <c r="C15" i="35"/>
  <c r="R14" i="35"/>
  <c r="P14" i="35"/>
  <c r="L14" i="35"/>
  <c r="J14" i="35"/>
  <c r="G14" i="35"/>
  <c r="F14" i="35"/>
  <c r="C14" i="35"/>
  <c r="I14" i="39"/>
  <c r="I17" i="39"/>
  <c r="I21" i="39"/>
  <c r="I21" i="36"/>
  <c r="I17" i="36"/>
  <c r="I22" i="39"/>
  <c r="I15" i="36"/>
  <c r="I16" i="39"/>
  <c r="I23" i="39"/>
  <c r="H17" i="35"/>
  <c r="H15" i="35"/>
  <c r="H14" i="35"/>
  <c r="H18" i="35"/>
  <c r="H14" i="40"/>
  <c r="H16" i="35"/>
  <c r="H17" i="40"/>
  <c r="H15" i="40"/>
  <c r="H16" i="40"/>
  <c r="I14" i="36"/>
  <c r="I24" i="36"/>
  <c r="I23" i="36"/>
  <c r="E15" i="12"/>
  <c r="E24" i="12"/>
  <c r="D22" i="12"/>
  <c r="H21" i="16"/>
  <c r="G21" i="16"/>
  <c r="E21" i="16"/>
  <c r="D21" i="16"/>
  <c r="H24" i="16"/>
  <c r="G24" i="16"/>
  <c r="E24" i="16"/>
  <c r="D24" i="16"/>
  <c r="H23" i="16"/>
  <c r="G23" i="16"/>
  <c r="D23" i="16"/>
  <c r="E23" i="16"/>
  <c r="F24" i="16"/>
  <c r="F23" i="16"/>
  <c r="Q22" i="32"/>
  <c r="K24" i="32"/>
  <c r="M22" i="32"/>
  <c r="M25" i="32"/>
  <c r="M24" i="32"/>
  <c r="H23" i="32"/>
  <c r="G23" i="32"/>
  <c r="F23" i="32"/>
  <c r="E23" i="32"/>
  <c r="D23" i="32"/>
  <c r="K22" i="32"/>
  <c r="H22" i="32"/>
  <c r="G22" i="32"/>
  <c r="F22" i="32"/>
  <c r="E22" i="32"/>
  <c r="D22" i="32"/>
  <c r="S21" i="32"/>
  <c r="Q21" i="32"/>
  <c r="K21" i="32"/>
  <c r="H21" i="32"/>
  <c r="G21" i="32"/>
  <c r="F21" i="32"/>
  <c r="E21" i="32"/>
  <c r="D21" i="32"/>
  <c r="M18" i="32"/>
  <c r="M17" i="32"/>
  <c r="K17" i="32"/>
  <c r="H17" i="32"/>
  <c r="G17" i="32"/>
  <c r="F17" i="32"/>
  <c r="E17" i="32"/>
  <c r="D17" i="32"/>
  <c r="H16" i="32"/>
  <c r="G16" i="32"/>
  <c r="F16" i="32"/>
  <c r="E16" i="32"/>
  <c r="D16" i="32"/>
  <c r="Q15" i="32"/>
  <c r="M15" i="32"/>
  <c r="K15" i="32"/>
  <c r="H15" i="32"/>
  <c r="G15" i="32"/>
  <c r="F15" i="32"/>
  <c r="E15" i="32"/>
  <c r="D15" i="32"/>
  <c r="S14" i="32"/>
  <c r="Q14" i="32"/>
  <c r="K14" i="32"/>
  <c r="H14" i="32"/>
  <c r="G14" i="32"/>
  <c r="I14" i="32"/>
  <c r="F14" i="32"/>
  <c r="E14" i="32"/>
  <c r="D14" i="32"/>
  <c r="Q22" i="16"/>
  <c r="S22" i="16"/>
  <c r="K25" i="16"/>
  <c r="K24" i="16"/>
  <c r="M22" i="16"/>
  <c r="M21" i="16"/>
  <c r="I17" i="32"/>
  <c r="I23" i="16"/>
  <c r="I15" i="32"/>
  <c r="I21" i="32"/>
  <c r="I22" i="32"/>
  <c r="I16" i="32"/>
  <c r="I23" i="32"/>
  <c r="Q15" i="12"/>
  <c r="S15" i="12"/>
  <c r="K18" i="12"/>
  <c r="K17" i="12"/>
  <c r="M15" i="12"/>
  <c r="F24" i="12"/>
  <c r="D24" i="12"/>
  <c r="F23" i="12"/>
  <c r="E23" i="12"/>
  <c r="D23" i="12"/>
  <c r="H22" i="12"/>
  <c r="G22" i="12"/>
  <c r="F22" i="12"/>
  <c r="E22" i="12"/>
  <c r="F21" i="12"/>
  <c r="E21" i="12"/>
  <c r="D21" i="12"/>
  <c r="G17" i="12"/>
  <c r="F17" i="12"/>
  <c r="E17" i="12"/>
  <c r="D17" i="12"/>
  <c r="H16" i="12"/>
  <c r="G16" i="12"/>
  <c r="F16" i="12"/>
  <c r="E16" i="12"/>
  <c r="H15" i="12"/>
  <c r="G15" i="12"/>
  <c r="F15" i="12"/>
  <c r="D15" i="12"/>
  <c r="H14" i="12"/>
  <c r="G14" i="12"/>
  <c r="F14" i="12"/>
  <c r="E14" i="12"/>
  <c r="D14" i="12"/>
  <c r="I14" i="12"/>
  <c r="I23" i="12"/>
  <c r="I22" i="12"/>
  <c r="I15" i="12"/>
  <c r="I16" i="12"/>
  <c r="I17" i="12"/>
  <c r="M14" i="12"/>
  <c r="K14" i="12"/>
  <c r="M25" i="16"/>
  <c r="M24" i="16"/>
  <c r="K22" i="16"/>
  <c r="H22" i="16"/>
  <c r="G22" i="16"/>
  <c r="F22" i="16"/>
  <c r="E22" i="16"/>
  <c r="D22" i="16"/>
  <c r="S21" i="16"/>
  <c r="Q21" i="16"/>
  <c r="K21" i="16"/>
  <c r="I22" i="16"/>
  <c r="I24" i="16"/>
  <c r="F21" i="16"/>
  <c r="M18" i="16"/>
  <c r="M17" i="16"/>
  <c r="K17" i="16"/>
  <c r="H17" i="16"/>
  <c r="G17" i="16"/>
  <c r="F17" i="16"/>
  <c r="E17" i="16"/>
  <c r="D17" i="16"/>
  <c r="H16" i="16"/>
  <c r="G16" i="16"/>
  <c r="F16" i="16"/>
  <c r="E16" i="16"/>
  <c r="D16" i="16"/>
  <c r="Q15" i="16"/>
  <c r="M15" i="16"/>
  <c r="K15" i="16"/>
  <c r="H15" i="16"/>
  <c r="G15" i="16"/>
  <c r="F15" i="16"/>
  <c r="E15" i="16"/>
  <c r="D15" i="16"/>
  <c r="S14" i="16"/>
  <c r="Q14" i="16"/>
  <c r="K14" i="16"/>
  <c r="H14" i="16"/>
  <c r="G14" i="16"/>
  <c r="F14" i="16"/>
  <c r="D14" i="16"/>
  <c r="I17" i="16"/>
  <c r="I15" i="16"/>
  <c r="I21" i="16"/>
  <c r="I14" i="16"/>
  <c r="I16" i="16"/>
  <c r="M25" i="12"/>
  <c r="K25" i="12"/>
  <c r="M24" i="12"/>
  <c r="K24" i="12"/>
  <c r="S22" i="12"/>
  <c r="Q22" i="12"/>
  <c r="M22" i="12"/>
  <c r="K22" i="12"/>
  <c r="S21" i="12"/>
  <c r="Q21" i="12"/>
  <c r="M21" i="12"/>
  <c r="K21" i="12"/>
  <c r="M18" i="12"/>
  <c r="M17" i="12"/>
  <c r="K15" i="12"/>
  <c r="S14" i="12"/>
  <c r="Q1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Q15" authorId="0" shapeId="0" xr:uid="{E89C714B-0156-4664-AE5E-6C773A59BC60}">
      <text>
        <r>
          <rPr>
            <b/>
            <sz val="9"/>
            <color indexed="81"/>
            <rFont val="Tahoma"/>
            <family val="2"/>
          </rPr>
          <t>Aplazado al 02/03 por el equipo visitante</t>
        </r>
      </text>
    </comment>
    <comment ref="K25" authorId="0" shapeId="0" xr:uid="{93862283-7FA8-4CED-93BA-2F640982E2BD}">
      <text>
        <r>
          <rPr>
            <b/>
            <sz val="9"/>
            <color indexed="81"/>
            <rFont val="Tahoma"/>
            <family val="2"/>
          </rPr>
          <t>Aplazado por el equipo visitante, sin fecha programada 03/02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P14" authorId="0" shapeId="0" xr:uid="{E4950669-E386-49D0-A7F4-66AADF7F65AF}">
      <text>
        <r>
          <rPr>
            <b/>
            <sz val="9"/>
            <color indexed="81"/>
            <rFont val="Tahoma"/>
            <family val="2"/>
          </rPr>
          <t>Aplazado al 15-16 marzo.
10/03</t>
        </r>
      </text>
    </comment>
    <comment ref="P15" authorId="0" shapeId="0" xr:uid="{08B43ACC-324E-4328-A22C-EF179D7197AF}">
      <text>
        <r>
          <rPr>
            <b/>
            <sz val="9"/>
            <color indexed="81"/>
            <rFont val="Tahoma"/>
            <family val="2"/>
          </rPr>
          <t>Aplazado por lluvia. Fecha alternativa 29-30 marzo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K18" authorId="0" shapeId="0" xr:uid="{E1BFC057-A4B8-403B-8CB5-B96E50395F65}">
      <text>
        <r>
          <rPr>
            <b/>
            <sz val="9"/>
            <color indexed="81"/>
            <rFont val="Tahoma"/>
            <family val="2"/>
          </rPr>
          <t>Aplazado por el equipo visitante, sin fecha prevista.
16/02
Fecha alternativa 15/03</t>
        </r>
      </text>
    </comment>
    <comment ref="K22" authorId="0" shapeId="0" xr:uid="{6D13BC18-FA24-4492-81F7-45C8136381D6}">
      <text>
        <r>
          <rPr>
            <b/>
            <sz val="11"/>
            <color indexed="81"/>
            <rFont val="Calibri"/>
            <family val="2"/>
            <scheme val="minor"/>
          </rPr>
          <t xml:space="preserve">Aplazado por lluvia, nueva fecha programada 08/02 
</t>
        </r>
        <r>
          <rPr>
            <sz val="9"/>
            <color indexed="81"/>
            <rFont val="Calibri"/>
            <family val="2"/>
            <scheme val="minor"/>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B36" authorId="0" shapeId="0" xr:uid="{91560EA7-06A0-4A68-8C51-F6006D1E5151}">
      <text>
        <r>
          <rPr>
            <b/>
            <sz val="9"/>
            <color indexed="81"/>
            <rFont val="Tahoma"/>
            <family val="2"/>
          </rPr>
          <t xml:space="preserve">Aplazado por lluvia al 15-16 de marzo.
10/03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P14" authorId="0" shapeId="0" xr:uid="{D7DAD470-DD13-4198-96B2-E42153E59DC5}">
      <text>
        <r>
          <rPr>
            <b/>
            <sz val="9"/>
            <color indexed="81"/>
            <rFont val="Tahoma"/>
            <family val="2"/>
          </rPr>
          <t>Aplazado al 28/03
por lluvia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K15" authorId="0" shapeId="0" xr:uid="{D3452FF0-0507-4774-9BFB-5E388BF90E5C}">
      <text>
        <r>
          <rPr>
            <b/>
            <sz val="9"/>
            <color indexed="81"/>
            <rFont val="Tahoma"/>
            <family val="2"/>
          </rPr>
          <t>Aplazado por lluvia, sin fecha programada.
02/02</t>
        </r>
      </text>
    </comment>
    <comment ref="K22" authorId="0" shapeId="0" xr:uid="{259D53F4-1C96-4E92-A7A8-F0405657071C}">
      <text>
        <r>
          <rPr>
            <b/>
            <sz val="9"/>
            <color indexed="81"/>
            <rFont val="Tahoma"/>
            <family val="2"/>
          </rPr>
          <t>Aplazado por lluvia, faltan partidos por finalizar. Sin 
fecha programada 03/02
Fecha alternativa 15/03</t>
        </r>
      </text>
    </comment>
    <comment ref="Q22" authorId="0" shapeId="0" xr:uid="{E9FA9ECA-3E39-4D16-B5F9-CE0412E2A039}">
      <text>
        <r>
          <rPr>
            <b/>
            <sz val="9"/>
            <color indexed="81"/>
            <rFont val="Tahoma"/>
            <family val="2"/>
          </rPr>
          <t xml:space="preserve">Aplazado por lluvia, fecha alternativa 15/03
10/03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P14" authorId="0" shapeId="0" xr:uid="{A1C37681-4A39-4136-9E57-6CB110817946}">
      <text>
        <r>
          <rPr>
            <b/>
            <sz val="9"/>
            <color indexed="81"/>
            <rFont val="Tahoma"/>
            <family val="2"/>
          </rPr>
          <t xml:space="preserve">Aplazado por lluvia.
10-03
</t>
        </r>
      </text>
    </comment>
    <comment ref="J15" authorId="0" shapeId="0" xr:uid="{7C398B04-9131-4E39-B25E-39DAEC7F1858}">
      <text>
        <r>
          <rPr>
            <b/>
            <sz val="9"/>
            <color indexed="81"/>
            <rFont val="Tahoma"/>
            <family val="2"/>
          </rPr>
          <t>Aplazado por lluvia, sin fecha programada 03/02</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K22" authorId="0" shapeId="0" xr:uid="{ADB4C0A4-966D-468C-AA7C-C369BC9E098A}">
      <text>
        <r>
          <rPr>
            <b/>
            <sz val="9"/>
            <color indexed="81"/>
            <rFont val="Tahoma"/>
            <family val="2"/>
          </rPr>
          <t>Aplazado por lluvia, sin fecha programada.
01/02
Aplazado por el equipo visitante el 25/02
Aplazado por coincidencia con el Mallorca junior, sin fecha alternativa.
03/03</t>
        </r>
      </text>
    </comment>
    <comment ref="K23" authorId="0" shapeId="0" xr:uid="{74207958-F0FA-4FC1-99EA-FACD1011C90C}">
      <text>
        <r>
          <rPr>
            <b/>
            <sz val="9"/>
            <color indexed="81"/>
            <rFont val="Tahoma"/>
            <family val="2"/>
          </rPr>
          <t xml:space="preserve">Aplazado por lluvia, posible fecha 8-9 febrero.
03/02
</t>
        </r>
      </text>
    </comment>
    <comment ref="K29" authorId="0" shapeId="0" xr:uid="{31D41548-5893-454C-AE2C-7C5566E64750}">
      <text>
        <r>
          <rPr>
            <b/>
            <sz val="9"/>
            <color indexed="81"/>
            <rFont val="Tahoma"/>
            <family val="2"/>
          </rPr>
          <t>Aplazado por el equipo visitante, sin fecha prevista.
18/03</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AURELIA</author>
  </authors>
  <commentList>
    <comment ref="K13" authorId="0" shapeId="0" xr:uid="{F12FE0B1-A294-4B16-A7A2-1312F5DECC05}">
      <text>
        <r>
          <rPr>
            <b/>
            <sz val="9"/>
            <color indexed="81"/>
            <rFont val="Tahoma"/>
            <family val="2"/>
          </rPr>
          <t>Aplazado por lluvia, sin fecha programada.
01/02</t>
        </r>
      </text>
    </comment>
    <comment ref="K14" authorId="0" shapeId="0" xr:uid="{06F97BEB-085A-46BB-9D5F-724EFF6F1D6A}">
      <text>
        <r>
          <rPr>
            <b/>
            <sz val="9"/>
            <color indexed="81"/>
            <rFont val="Tahoma"/>
            <family val="2"/>
          </rPr>
          <t>Aplazado por lluvia, sin fecha prevista.
17/02</t>
        </r>
      </text>
    </comment>
    <comment ref="Q14" authorId="0" shapeId="0" xr:uid="{66AC7197-D399-458F-AA50-152A441739C4}">
      <text>
        <r>
          <rPr>
            <b/>
            <sz val="9"/>
            <color indexed="81"/>
            <rFont val="Tahoma"/>
            <family val="2"/>
          </rPr>
          <t>Aplazado por lluvia, sin fecha prevista.
23/02
Aplazado equipo local.
10-03</t>
        </r>
      </text>
    </comment>
    <comment ref="K16" authorId="0" shapeId="0" xr:uid="{99754FE5-24BD-4B61-AE44-E5A7CD836329}">
      <text>
        <r>
          <rPr>
            <b/>
            <sz val="9"/>
            <color indexed="81"/>
            <rFont val="Tahoma"/>
            <family val="2"/>
          </rPr>
          <t>Aplazado sin fecha prevista.
13/02</t>
        </r>
      </text>
    </comment>
  </commentList>
</comments>
</file>

<file path=xl/sharedStrings.xml><?xml version="1.0" encoding="utf-8"?>
<sst xmlns="http://schemas.openxmlformats.org/spreadsheetml/2006/main" count="585" uniqueCount="117">
  <si>
    <t>G</t>
  </si>
  <si>
    <t>P</t>
  </si>
  <si>
    <t>J</t>
  </si>
  <si>
    <t xml:space="preserve"> A/F </t>
  </si>
  <si>
    <t xml:space="preserve"> E/C</t>
  </si>
  <si>
    <t>DIF.</t>
  </si>
  <si>
    <t>VS</t>
  </si>
  <si>
    <t>GRUPO A</t>
  </si>
  <si>
    <t>GRUPO B</t>
  </si>
  <si>
    <t>CADETE MASCULINO</t>
  </si>
  <si>
    <t>GLOBAL TC</t>
  </si>
  <si>
    <t>DESCANSA</t>
  </si>
  <si>
    <t>FASE FINAL</t>
  </si>
  <si>
    <t>Los capitanes podrán formar su alineación INDEPENDIENTEMENTE DEL RÁNKING DE SUS JUGADORES. Por ello, es obligatorio que los capitanes se intercambien las alineaciones antes del inicio de los individuales, de forma que NO PUEDAN DECIDIR SU ALINEACIÓN TRAS VER LA DEL RIVAL. Antes del partido de dobles deberán proceder de igual forma.</t>
  </si>
  <si>
    <t>ROUND ROBIN</t>
  </si>
  <si>
    <t>SUB10 MASCULINO</t>
  </si>
  <si>
    <t>INFANTIL MASCULINO</t>
  </si>
  <si>
    <t>PLAYAS SANTA PONSA TC</t>
  </si>
  <si>
    <t>LIGA</t>
  </si>
  <si>
    <t>CADETE FEMENINO</t>
  </si>
  <si>
    <t>CT PORTO CRISTO</t>
  </si>
  <si>
    <t>CS</t>
  </si>
  <si>
    <t>MATCH POINT TC</t>
  </si>
  <si>
    <t>INFANTIL FEMENINO</t>
  </si>
  <si>
    <t>SANTA MARIA TC</t>
  </si>
  <si>
    <t>RAFA NADAL CLUB "A"</t>
  </si>
  <si>
    <t>SUB10 FEMENINO</t>
  </si>
  <si>
    <t>ALEVÍN MASCULINO</t>
  </si>
  <si>
    <t>AD SAN CAYETANO</t>
  </si>
  <si>
    <t>MALLORCA TC TEULERA</t>
  </si>
  <si>
    <t>ALEVIN FEMENINO</t>
  </si>
  <si>
    <r>
      <t xml:space="preserve">En caso de no recibirla se dará por perdedor al equipo local. </t>
    </r>
    <r>
      <rPr>
        <b/>
        <sz val="10"/>
        <rFont val="DINPro-Bold"/>
        <family val="3"/>
      </rPr>
      <t>Los resultados se actualizarán tras cada jornada según estas normas.</t>
    </r>
  </si>
  <si>
    <r>
      <t xml:space="preserve">El equipo local deberá enviar el acta, rellenada por ordenador, a </t>
    </r>
    <r>
      <rPr>
        <sz val="10"/>
        <color rgb="FF0070C0"/>
        <rFont val="DINPro-Bold"/>
        <family val="3"/>
      </rPr>
      <t>melanie@ftib.es</t>
    </r>
    <r>
      <rPr>
        <sz val="10"/>
        <rFont val="DINPro-Bold"/>
        <family val="3"/>
      </rPr>
      <t xml:space="preserve">, como máximo, el martes siguiente a la fecha programada para la </t>
    </r>
  </si>
  <si>
    <r>
      <t xml:space="preserve">confrontación. Si no se ha disputado la confrontación, el equipo local deberá enviar un e-mail con la fecha alternativa o el motivo del W.O., </t>
    </r>
    <r>
      <rPr>
        <u/>
        <sz val="10"/>
        <rFont val="DINPro-Bold"/>
        <family val="3"/>
      </rPr>
      <t>con copia al capitán rival.</t>
    </r>
  </si>
  <si>
    <t>OPEN MARRATXI</t>
  </si>
  <si>
    <t>CT FELANITX "A"</t>
  </si>
  <si>
    <t>SPORTING TC</t>
  </si>
  <si>
    <t>Los 4 equipos que no pasen a la final disputarán la Copa FTIB</t>
  </si>
  <si>
    <t>CAMPEONATO DE MALLORCA POR EQUIPOS JUVENILES 2025</t>
  </si>
  <si>
    <t>El primero de grupo será el campeón de la competición.</t>
  </si>
  <si>
    <t>CT POLLENTIA</t>
  </si>
  <si>
    <t xml:space="preserve"> </t>
  </si>
  <si>
    <t>JUNIOR MASCULINO</t>
  </si>
  <si>
    <t>JUNIOR FEMENINO</t>
  </si>
  <si>
    <t xml:space="preserve">PLAYAS SANTA PONSA TC </t>
  </si>
  <si>
    <t>CT LA SALLE</t>
  </si>
  <si>
    <t>NOMADS ES JORDI</t>
  </si>
  <si>
    <t>MALLORCA TC TEULERA "A"</t>
  </si>
  <si>
    <t>RAFA NADAL CLUB</t>
  </si>
  <si>
    <t>SOMETIMES TC</t>
  </si>
  <si>
    <t>CT PAGUERA</t>
  </si>
  <si>
    <t>MALLORCA TC TEULERA "B"</t>
  </si>
  <si>
    <t xml:space="preserve">CT LA SALLE </t>
  </si>
  <si>
    <t>SANTA MARIA TC "A"</t>
  </si>
  <si>
    <t>En semifinales el 1º de cada grupo jugará como local.</t>
  </si>
  <si>
    <t xml:space="preserve">TC BINISSALEM </t>
  </si>
  <si>
    <t>El primero de cada grupo pasa a la final.</t>
  </si>
  <si>
    <t xml:space="preserve">Se clasifican para la fase final los dos primeros de cada grupo. </t>
  </si>
  <si>
    <t xml:space="preserve">SANTA MARIA TC "B" - BAJA </t>
  </si>
  <si>
    <t>J.1- 11-12 ENERO</t>
  </si>
  <si>
    <t>J.2- 25-26 ENERO</t>
  </si>
  <si>
    <t>J.3- 22-23 FEBRERO</t>
  </si>
  <si>
    <t>5-6 ABRIL</t>
  </si>
  <si>
    <t>J.4- 1-2 MARZO</t>
  </si>
  <si>
    <t>J.5- 15-16 MARZO</t>
  </si>
  <si>
    <t>J.1- 1-2 FEBRERO</t>
  </si>
  <si>
    <t>J.2- 15-16 FEBRERO</t>
  </si>
  <si>
    <t>J.3- 8-9 MARZO</t>
  </si>
  <si>
    <t>J.2- 18-19 ENERO</t>
  </si>
  <si>
    <t>J.2- 8-9 FEBRERO</t>
  </si>
  <si>
    <t>J.5- 8-9 MARZO</t>
  </si>
  <si>
    <t>J.3- 15-16 FEBRERO</t>
  </si>
  <si>
    <t>J.4- 22-23 FEBRERO</t>
  </si>
  <si>
    <t xml:space="preserve">J.2- 15-16 FEBRERO  </t>
  </si>
  <si>
    <t xml:space="preserve">J.3- 22-23 FEBRERO  </t>
  </si>
  <si>
    <t>Los 3 equipos que no se clasifiquen para el Campeonato de Baleares jugarán la Copa FTIB</t>
  </si>
  <si>
    <t>W.O</t>
  </si>
  <si>
    <t>RAFA NADAL CLUB "B"</t>
  </si>
  <si>
    <t>PARTIDOS GANADOS - PARTIDOS PERDIDOS</t>
  </si>
  <si>
    <t>3-3</t>
  </si>
  <si>
    <t xml:space="preserve">DIFERENCIA </t>
  </si>
  <si>
    <t>0</t>
  </si>
  <si>
    <t>2-4</t>
  </si>
  <si>
    <t>-2</t>
  </si>
  <si>
    <t>4-2</t>
  </si>
  <si>
    <t>2</t>
  </si>
  <si>
    <t>SETS GANADOS - PARTIDOS PERDIDOS</t>
  </si>
  <si>
    <t>7-8</t>
  </si>
  <si>
    <t>8-6</t>
  </si>
  <si>
    <t>-1</t>
  </si>
  <si>
    <t xml:space="preserve">Después de haber deshecho el triple empate se ha vuelto al criterio 1, enfrentamiento directo entre </t>
  </si>
  <si>
    <r>
      <rPr>
        <b/>
        <sz val="10"/>
        <rFont val="Aptos"/>
        <family val="2"/>
      </rPr>
      <t>NOTA:</t>
    </r>
    <r>
      <rPr>
        <sz val="10"/>
        <rFont val="Aptos"/>
        <family val="2"/>
      </rPr>
      <t xml:space="preserve"> El desempate por el 2º puesto del grupo A se ha deshecho según el criterio 2 de la normativa</t>
    </r>
  </si>
  <si>
    <r>
      <t xml:space="preserve"> por equipos juveniles: </t>
    </r>
    <r>
      <rPr>
        <b/>
        <sz val="10"/>
        <rFont val="Aptos"/>
        <family val="2"/>
      </rPr>
      <t>mayor diferencia de partidos ganados - partidos perdidos entre los equipos empatados</t>
    </r>
    <r>
      <rPr>
        <sz val="10"/>
        <rFont val="Aptos"/>
        <family val="2"/>
      </rPr>
      <t>.</t>
    </r>
  </si>
  <si>
    <r>
      <rPr>
        <b/>
        <sz val="10"/>
        <rFont val="Aptos"/>
        <family val="2"/>
      </rPr>
      <t>NOTA:</t>
    </r>
    <r>
      <rPr>
        <sz val="10"/>
        <rFont val="Aptos"/>
        <family val="2"/>
      </rPr>
      <t xml:space="preserve"> El desempate por el 1er y 2º puesto del grupo B se ha deshecho según el criterio 3 de la normativa</t>
    </r>
  </si>
  <si>
    <r>
      <t xml:space="preserve">por equipos juveniles: </t>
    </r>
    <r>
      <rPr>
        <b/>
        <sz val="10"/>
        <rFont val="Aptos"/>
        <family val="2"/>
      </rPr>
      <t>mayor diferencia de sets ganados - sets perdidos entre los equipos empatados</t>
    </r>
    <r>
      <rPr>
        <sz val="10"/>
        <rFont val="Aptos"/>
        <family val="2"/>
      </rPr>
      <t>.</t>
    </r>
  </si>
  <si>
    <t>Mallorca TC Teulera vs Sporting TC.</t>
  </si>
  <si>
    <t>4-1</t>
  </si>
  <si>
    <t>W.O.</t>
  </si>
  <si>
    <t>*Se aplazan las semifinales al 22-23 marzo</t>
  </si>
  <si>
    <t>2-1</t>
  </si>
  <si>
    <t>5-0</t>
  </si>
  <si>
    <t>w.o</t>
  </si>
  <si>
    <t>*Miércoles 19/03 a primera hora se publicarán los 2 equipos clasificados del grupo B</t>
  </si>
  <si>
    <r>
      <rPr>
        <b/>
        <sz val="10"/>
        <rFont val="Aptos"/>
        <family val="2"/>
      </rPr>
      <t>NOTA:</t>
    </r>
    <r>
      <rPr>
        <sz val="10"/>
        <rFont val="Aptos"/>
        <family val="2"/>
      </rPr>
      <t xml:space="preserve"> El desempate por el 1er y 2º puesto del grupo B se ha deshecho según el criterio 2 de la normativa</t>
    </r>
  </si>
  <si>
    <r>
      <t xml:space="preserve">por equipos juveniles: </t>
    </r>
    <r>
      <rPr>
        <b/>
        <sz val="10"/>
        <rFont val="Aptos"/>
        <family val="2"/>
      </rPr>
      <t>mayor diferencia de partidos ganados - partidos perdidos entre los equipos empatados</t>
    </r>
    <r>
      <rPr>
        <sz val="10"/>
        <rFont val="Aptos"/>
        <family val="2"/>
      </rPr>
      <t>.</t>
    </r>
  </si>
  <si>
    <t>OPEN MARRATXÍ</t>
  </si>
  <si>
    <t>6-4</t>
  </si>
  <si>
    <t>5-5</t>
  </si>
  <si>
    <t>4-6</t>
  </si>
  <si>
    <t>3-2</t>
  </si>
  <si>
    <r>
      <rPr>
        <b/>
        <sz val="10"/>
        <rFont val="Aptos"/>
        <family val="2"/>
      </rPr>
      <t>NOTA:</t>
    </r>
    <r>
      <rPr>
        <sz val="10"/>
        <rFont val="Aptos"/>
        <family val="2"/>
      </rPr>
      <t xml:space="preserve"> El desempate por el 1er y 2º puesto se ha deshecho según el criterio 2 de la normativa</t>
    </r>
  </si>
  <si>
    <t>6-3</t>
  </si>
  <si>
    <t>4-5</t>
  </si>
  <si>
    <t>3-5</t>
  </si>
  <si>
    <t>3</t>
  </si>
  <si>
    <t>SUBCAMPEONAS:</t>
  </si>
  <si>
    <t xml:space="preserve">CAMPEONAS: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</si>
</sst>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theme="1"/>
      <name val="Calibri"/>
      <family val="2"/>
      <scheme val="minor"/>
    </font>
    <font>
      <sz val="9"/>
      <name val="Comic Sans MS"/>
      <family val="4"/>
    </font>
    <font>
      <sz val="9"/>
      <name val="DINPro-Bold"/>
      <family val="3"/>
    </font>
    <font>
      <b/>
      <sz val="9"/>
      <name val="DINPro-Bold"/>
      <family val="3"/>
    </font>
    <font>
      <sz val="10"/>
      <name val="Arial"/>
      <family val="2"/>
    </font>
    <font>
      <b/>
      <sz val="10"/>
      <name val="DINPro-Black"/>
      <family val="3"/>
    </font>
    <font>
      <b/>
      <sz val="11"/>
      <color theme="1"/>
      <name val="DINPro-Bold"/>
      <family val="3"/>
    </font>
    <font>
      <sz val="11"/>
      <color theme="1"/>
      <name val="DINPro-Bold"/>
      <family val="3"/>
    </font>
    <font>
      <sz val="10.5"/>
      <color theme="1"/>
      <name val="DINPro-Bold"/>
      <family val="3"/>
    </font>
    <font>
      <sz val="10"/>
      <name val="DINPro-Bold"/>
      <family val="3"/>
    </font>
    <font>
      <u/>
      <sz val="14"/>
      <color theme="1"/>
      <name val="DINPro-Bold"/>
      <family val="3"/>
    </font>
    <font>
      <b/>
      <sz val="9"/>
      <name val="DINPro-Black"/>
      <family val="3"/>
    </font>
    <font>
      <sz val="11"/>
      <name val="Calibri"/>
      <family val="2"/>
      <scheme val="minor"/>
    </font>
    <font>
      <sz val="9"/>
      <name val="DIN Pro Medium"/>
      <family val="2"/>
    </font>
    <font>
      <b/>
      <sz val="11"/>
      <color theme="1"/>
      <name val="DIN Pro Bold"/>
      <family val="2"/>
    </font>
    <font>
      <sz val="9"/>
      <color theme="1"/>
      <name val="DIN Pro Medium"/>
      <family val="2"/>
    </font>
    <font>
      <b/>
      <sz val="10"/>
      <color theme="1"/>
      <name val="DIN Pro Bold"/>
      <family val="2"/>
    </font>
    <font>
      <sz val="8"/>
      <name val="DINPro-Black"/>
      <family val="3"/>
    </font>
    <font>
      <b/>
      <sz val="9"/>
      <color theme="0"/>
      <name val="DINPro-Bold"/>
      <family val="3"/>
    </font>
    <font>
      <sz val="9"/>
      <color theme="0"/>
      <name val="DINPro-Bold"/>
      <family val="3"/>
    </font>
    <font>
      <sz val="8"/>
      <name val="DINPro-Bold"/>
      <family val="3"/>
    </font>
    <font>
      <sz val="8"/>
      <color rgb="FFFF0000"/>
      <name val="DINPro-Bold"/>
      <family val="3"/>
    </font>
    <font>
      <sz val="8"/>
      <color theme="0"/>
      <name val="DINPro-Bold"/>
      <family val="3"/>
    </font>
    <font>
      <b/>
      <sz val="10"/>
      <color theme="1"/>
      <name val="DINPro-Bold"/>
      <family val="3"/>
    </font>
    <font>
      <b/>
      <sz val="8"/>
      <name val="DINPro-Bold"/>
      <family val="3"/>
    </font>
    <font>
      <sz val="10"/>
      <color theme="1"/>
      <name val="DINPro-Bold"/>
      <family val="3"/>
    </font>
    <font>
      <b/>
      <sz val="10"/>
      <name val="DINPro-Bold"/>
      <family val="3"/>
    </font>
    <font>
      <sz val="10"/>
      <color rgb="FF0070C0"/>
      <name val="DINPro-Bold"/>
      <family val="3"/>
    </font>
    <font>
      <u/>
      <sz val="10"/>
      <name val="DINPro-Bold"/>
      <family val="3"/>
    </font>
    <font>
      <sz val="10"/>
      <color theme="1"/>
      <name val="DINPro-Black"/>
      <family val="3"/>
    </font>
    <font>
      <sz val="11"/>
      <color theme="1"/>
      <name val="DINPro-Black"/>
      <family val="3"/>
    </font>
    <font>
      <sz val="10"/>
      <color rgb="FFFF0000"/>
      <name val="DINPro-Bold"/>
      <family val="3"/>
    </font>
    <font>
      <b/>
      <sz val="11"/>
      <color theme="1"/>
      <name val="DINPro-Black"/>
      <family val="3"/>
    </font>
    <font>
      <u/>
      <sz val="14"/>
      <color theme="1"/>
      <name val="DINPro-Black"/>
      <family val="3"/>
    </font>
    <font>
      <sz val="9"/>
      <color theme="1"/>
      <name val="Calibri"/>
      <family val="2"/>
      <scheme val="minor"/>
    </font>
    <font>
      <sz val="11"/>
      <color theme="1"/>
      <name val="DIN Pro Bold"/>
      <family val="2"/>
    </font>
    <font>
      <sz val="10"/>
      <color theme="1"/>
      <name val="DIN Pro Bold"/>
      <family val="2"/>
    </font>
    <font>
      <sz val="11"/>
      <name val="DINPro-Bold"/>
      <family val="3"/>
    </font>
    <font>
      <sz val="11"/>
      <name val="DINPro-Regular"/>
      <family val="3"/>
    </font>
    <font>
      <i/>
      <sz val="11"/>
      <color theme="1"/>
      <name val="Calibri"/>
      <family val="2"/>
      <scheme val="minor"/>
    </font>
    <font>
      <sz val="9"/>
      <name val="DIN Pro Light"/>
      <family val="2"/>
    </font>
    <font>
      <sz val="10"/>
      <color theme="1"/>
      <name val="Calibri"/>
      <family val="2"/>
      <scheme val="minor"/>
    </font>
    <font>
      <sz val="9"/>
      <color theme="1"/>
      <name val="DINPro-Bold"/>
      <family val="3"/>
    </font>
    <font>
      <b/>
      <i/>
      <sz val="11"/>
      <color rgb="FFFF0000"/>
      <name val="DINPro-Bold"/>
      <family val="3"/>
    </font>
    <font>
      <strike/>
      <sz val="8"/>
      <color rgb="FFFF0000"/>
      <name val="DINPro-Bold"/>
      <family val="3"/>
    </font>
    <font>
      <b/>
      <sz val="8"/>
      <color rgb="FF0070C0"/>
      <name val="DIN Pro Bold"/>
    </font>
    <font>
      <b/>
      <sz val="9"/>
      <color indexed="81"/>
      <name val="Tahoma"/>
      <family val="2"/>
    </font>
    <font>
      <sz val="9"/>
      <color indexed="81"/>
      <name val="Calibri"/>
      <family val="2"/>
      <scheme val="minor"/>
    </font>
    <font>
      <b/>
      <sz val="11"/>
      <color indexed="81"/>
      <name val="Calibri"/>
      <family val="2"/>
      <scheme val="minor"/>
    </font>
    <font>
      <sz val="9"/>
      <name val="Calibri"/>
      <family val="2"/>
      <scheme val="minor"/>
    </font>
    <font>
      <sz val="11"/>
      <color rgb="FFFF0000"/>
      <name val="Calibri"/>
      <family val="2"/>
      <scheme val="minor"/>
    </font>
    <font>
      <sz val="11"/>
      <color theme="1"/>
      <name val="Aptos"/>
      <family val="2"/>
    </font>
    <font>
      <b/>
      <sz val="9"/>
      <color theme="1"/>
      <name val="DINPro-Bold"/>
      <family val="3"/>
    </font>
    <font>
      <sz val="10"/>
      <name val="Aptos"/>
      <family val="2"/>
    </font>
    <font>
      <b/>
      <sz val="10"/>
      <name val="Aptos"/>
      <family val="2"/>
    </font>
    <font>
      <sz val="11"/>
      <name val="Aptos"/>
      <family val="2"/>
    </font>
    <font>
      <sz val="11"/>
      <color rgb="FF000000"/>
      <name val="Calibri"/>
      <family val="2"/>
      <scheme val="minor"/>
    </font>
    <font>
      <sz val="11"/>
      <color rgb="FF000000"/>
      <name val="Aptos"/>
      <family val="2"/>
    </font>
    <font>
      <b/>
      <sz val="9"/>
      <name val="DIN Pro Bold"/>
    </font>
    <font>
      <b/>
      <sz val="9"/>
      <color theme="1"/>
      <name val="Aptos"/>
      <family val="2"/>
    </font>
    <font>
      <b/>
      <sz val="11"/>
      <color theme="1"/>
      <name val="Calibri"/>
      <family val="2"/>
      <scheme val="minor"/>
    </font>
    <font>
      <b/>
      <sz val="11"/>
      <color rgb="FFFF0000"/>
      <name val="DINPro-Bold"/>
      <family val="3"/>
    </font>
    <font>
      <b/>
      <sz val="10"/>
      <name val="DIN Pro Bold"/>
    </font>
    <font>
      <b/>
      <sz val="10"/>
      <color theme="1"/>
      <name val="Aptos"/>
      <family val="2"/>
    </font>
    <font>
      <b/>
      <sz val="9"/>
      <color theme="1"/>
      <name val="DIN Pro Bold"/>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51">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ck">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0" fontId="4" fillId="0" borderId="0"/>
    <xf numFmtId="0" fontId="56" fillId="0" borderId="0"/>
  </cellStyleXfs>
  <cellXfs count="274">
    <xf numFmtId="0" fontId="0" fillId="0" borderId="0" xfId="0"/>
    <xf numFmtId="0" fontId="5" fillId="2" borderId="1" xfId="0" applyFont="1" applyFill="1" applyBorder="1" applyAlignment="1">
      <alignment horizontal="center" vertical="center"/>
    </xf>
    <xf numFmtId="0" fontId="5" fillId="2" borderId="0" xfId="1" applyFont="1" applyFill="1" applyAlignment="1">
      <alignment horizontal="left" vertical="center"/>
    </xf>
    <xf numFmtId="0" fontId="0" fillId="0" borderId="0" xfId="0" applyAlignment="1">
      <alignment vertical="center"/>
    </xf>
    <xf numFmtId="0" fontId="5" fillId="3" borderId="7" xfId="1" applyFont="1" applyFill="1" applyBorder="1" applyAlignment="1">
      <alignment horizontal="left" vertical="center"/>
    </xf>
    <xf numFmtId="0" fontId="0" fillId="2" borderId="0" xfId="0" applyFill="1"/>
    <xf numFmtId="0" fontId="1" fillId="0" borderId="0" xfId="0" applyFont="1" applyAlignment="1">
      <alignment vertical="center"/>
    </xf>
    <xf numFmtId="0" fontId="5" fillId="3" borderId="8" xfId="1" applyFont="1" applyFill="1" applyBorder="1" applyAlignment="1">
      <alignment horizontal="left"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8" xfId="0" applyFont="1" applyFill="1" applyBorder="1" applyAlignment="1">
      <alignment horizontal="center" vertical="center"/>
    </xf>
    <xf numFmtId="0" fontId="0" fillId="2" borderId="0" xfId="0" applyFill="1" applyAlignment="1">
      <alignment vertical="center"/>
    </xf>
    <xf numFmtId="0" fontId="7" fillId="2" borderId="0" xfId="0" applyFont="1" applyFill="1"/>
    <xf numFmtId="0" fontId="6" fillId="2" borderId="0" xfId="0" applyFont="1" applyFill="1" applyAlignment="1">
      <alignment horizontal="center" vertical="center"/>
    </xf>
    <xf numFmtId="0" fontId="8" fillId="2" borderId="0" xfId="0" applyFont="1" applyFill="1" applyAlignment="1">
      <alignment vertical="center"/>
    </xf>
    <xf numFmtId="0" fontId="11" fillId="3" borderId="12"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 fillId="2" borderId="0" xfId="1" applyFont="1" applyFill="1" applyAlignment="1">
      <alignment vertical="center"/>
    </xf>
    <xf numFmtId="0" fontId="10" fillId="2" borderId="0" xfId="0" applyFont="1" applyFill="1"/>
    <xf numFmtId="0" fontId="0" fillId="2" borderId="0" xfId="0" applyFill="1" applyAlignment="1">
      <alignment horizontal="left" vertical="center"/>
    </xf>
    <xf numFmtId="0" fontId="0" fillId="2" borderId="0" xfId="0" applyFill="1" applyAlignment="1">
      <alignment horizontal="center" vertical="center"/>
    </xf>
    <xf numFmtId="0" fontId="15" fillId="2" borderId="0" xfId="0" applyFont="1" applyFill="1" applyAlignment="1">
      <alignment vertical="center"/>
    </xf>
    <xf numFmtId="0" fontId="17" fillId="2" borderId="1"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0" fillId="3" borderId="0" xfId="0" applyFill="1" applyAlignment="1">
      <alignment vertical="center"/>
    </xf>
    <xf numFmtId="0" fontId="16"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center" vertical="center"/>
    </xf>
    <xf numFmtId="0" fontId="13" fillId="2" borderId="0" xfId="0" applyFont="1" applyFill="1" applyAlignment="1">
      <alignment vertical="center"/>
    </xf>
    <xf numFmtId="0" fontId="12" fillId="2" borderId="0" xfId="0" applyFont="1" applyFill="1" applyAlignment="1">
      <alignment vertical="center"/>
    </xf>
    <xf numFmtId="0" fontId="20" fillId="2" borderId="0" xfId="1" applyFont="1" applyFill="1" applyAlignment="1">
      <alignment vertical="center"/>
    </xf>
    <xf numFmtId="0" fontId="20" fillId="2" borderId="0" xfId="0" applyFont="1" applyFill="1" applyAlignment="1">
      <alignment vertical="center"/>
    </xf>
    <xf numFmtId="0" fontId="20" fillId="0" borderId="9" xfId="1" applyFont="1" applyBorder="1" applyAlignment="1">
      <alignment vertical="center"/>
    </xf>
    <xf numFmtId="0" fontId="20" fillId="2" borderId="5" xfId="1" applyFont="1" applyFill="1" applyBorder="1" applyAlignment="1">
      <alignment vertical="center"/>
    </xf>
    <xf numFmtId="0" fontId="20" fillId="0" borderId="5" xfId="1" applyFont="1" applyBorder="1" applyAlignment="1">
      <alignment vertical="center"/>
    </xf>
    <xf numFmtId="0" fontId="20" fillId="2" borderId="9" xfId="1" applyFont="1" applyFill="1" applyBorder="1" applyAlignment="1">
      <alignment vertical="center"/>
    </xf>
    <xf numFmtId="0" fontId="20" fillId="0" borderId="10" xfId="1" applyFont="1" applyBorder="1" applyAlignment="1">
      <alignment vertical="center"/>
    </xf>
    <xf numFmtId="0" fontId="6" fillId="3" borderId="0" xfId="0" applyFont="1" applyFill="1" applyAlignment="1">
      <alignment horizontal="left" vertical="center"/>
    </xf>
    <xf numFmtId="0" fontId="6" fillId="0" borderId="0" xfId="0" applyFont="1" applyAlignment="1">
      <alignment horizontal="center" vertical="center"/>
    </xf>
    <xf numFmtId="0" fontId="7" fillId="0" borderId="0" xfId="0" applyFont="1"/>
    <xf numFmtId="0" fontId="14" fillId="0" borderId="0" xfId="0" applyFont="1" applyAlignment="1">
      <alignment horizontal="center" vertical="center"/>
    </xf>
    <xf numFmtId="0" fontId="2" fillId="3" borderId="5" xfId="1" applyFont="1" applyFill="1" applyBorder="1" applyAlignment="1">
      <alignment horizontal="center" vertical="center"/>
    </xf>
    <xf numFmtId="0" fontId="2" fillId="0" borderId="5" xfId="1" applyFont="1" applyBorder="1" applyAlignment="1">
      <alignment horizontal="center" vertical="center"/>
    </xf>
    <xf numFmtId="0" fontId="2" fillId="2" borderId="0" xfId="1" applyFont="1" applyFill="1" applyAlignment="1">
      <alignment vertical="center"/>
    </xf>
    <xf numFmtId="0" fontId="24" fillId="0" borderId="5" xfId="1" applyFont="1" applyBorder="1" applyAlignment="1">
      <alignment vertical="center"/>
    </xf>
    <xf numFmtId="0" fontId="25" fillId="2" borderId="0" xfId="0" applyFont="1" applyFill="1"/>
    <xf numFmtId="0" fontId="25" fillId="2" borderId="0" xfId="0" applyFont="1" applyFill="1" applyAlignment="1">
      <alignment horizontal="left" vertical="center"/>
    </xf>
    <xf numFmtId="0" fontId="23" fillId="2" borderId="0" xfId="0" applyFont="1" applyFill="1" applyAlignment="1">
      <alignment horizontal="center" vertical="center"/>
    </xf>
    <xf numFmtId="0" fontId="25" fillId="2" borderId="0" xfId="0" applyFont="1" applyFill="1" applyAlignment="1">
      <alignment vertical="center"/>
    </xf>
    <xf numFmtId="0" fontId="9" fillId="3" borderId="0" xfId="0" applyFont="1" applyFill="1" applyAlignment="1">
      <alignment horizontal="left" vertical="center"/>
    </xf>
    <xf numFmtId="0" fontId="9" fillId="3" borderId="0" xfId="0" applyFont="1" applyFill="1" applyAlignment="1">
      <alignment vertical="center"/>
    </xf>
    <xf numFmtId="0" fontId="25" fillId="3" borderId="0" xfId="0" applyFont="1" applyFill="1" applyAlignment="1">
      <alignment vertical="center"/>
    </xf>
    <xf numFmtId="0" fontId="25" fillId="2" borderId="8" xfId="0" applyFont="1" applyFill="1" applyBorder="1"/>
    <xf numFmtId="0" fontId="25" fillId="2" borderId="22" xfId="0" applyFont="1" applyFill="1" applyBorder="1"/>
    <xf numFmtId="0" fontId="25" fillId="2" borderId="19" xfId="0" applyFont="1" applyFill="1" applyBorder="1"/>
    <xf numFmtId="0" fontId="29" fillId="2" borderId="0" xfId="0" applyFont="1" applyFill="1"/>
    <xf numFmtId="0" fontId="30" fillId="2" borderId="0" xfId="0" applyFont="1" applyFill="1"/>
    <xf numFmtId="0" fontId="31" fillId="2" borderId="0" xfId="0" applyFont="1" applyFill="1"/>
    <xf numFmtId="0" fontId="25" fillId="0" borderId="0" xfId="0" applyFont="1"/>
    <xf numFmtId="0" fontId="32" fillId="3" borderId="0" xfId="0" applyFont="1" applyFill="1" applyAlignment="1">
      <alignment horizontal="left" vertical="center"/>
    </xf>
    <xf numFmtId="0" fontId="30" fillId="2" borderId="0" xfId="0" applyFont="1" applyFill="1" applyAlignment="1">
      <alignment horizontal="left"/>
    </xf>
    <xf numFmtId="0" fontId="2" fillId="2" borderId="0" xfId="0" applyFont="1" applyFill="1" applyAlignment="1">
      <alignment vertical="center"/>
    </xf>
    <xf numFmtId="0" fontId="33" fillId="2" borderId="0" xfId="0" applyFont="1" applyFill="1"/>
    <xf numFmtId="0" fontId="22" fillId="2" borderId="0" xfId="0" applyFont="1" applyFill="1" applyAlignment="1">
      <alignment vertical="center"/>
    </xf>
    <xf numFmtId="0" fontId="22" fillId="2" borderId="0" xfId="0" applyFont="1" applyFill="1" applyAlignment="1">
      <alignment horizontal="center" vertical="center"/>
    </xf>
    <xf numFmtId="0" fontId="21" fillId="0" borderId="5" xfId="1" applyFont="1" applyBorder="1" applyAlignment="1">
      <alignment vertical="center"/>
    </xf>
    <xf numFmtId="0" fontId="20" fillId="2" borderId="10" xfId="1" applyFont="1" applyFill="1" applyBorder="1" applyAlignment="1">
      <alignment vertical="center"/>
    </xf>
    <xf numFmtId="0" fontId="9" fillId="2" borderId="0" xfId="0" applyFont="1" applyFill="1"/>
    <xf numFmtId="0" fontId="9" fillId="2" borderId="21" xfId="0" applyFont="1" applyFill="1" applyBorder="1"/>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0" borderId="0" xfId="1" applyFont="1" applyAlignment="1">
      <alignment vertical="center"/>
    </xf>
    <xf numFmtId="0" fontId="2" fillId="0" borderId="0" xfId="0" applyFont="1" applyAlignment="1">
      <alignment vertical="center"/>
    </xf>
    <xf numFmtId="0" fontId="6" fillId="3" borderId="0" xfId="0" applyFont="1" applyFill="1" applyAlignment="1">
      <alignment horizontal="center" vertical="center"/>
    </xf>
    <xf numFmtId="0" fontId="2" fillId="3" borderId="33" xfId="0" applyFont="1" applyFill="1" applyBorder="1" applyAlignment="1">
      <alignment vertical="center"/>
    </xf>
    <xf numFmtId="0" fontId="2" fillId="3" borderId="34" xfId="0" applyFont="1" applyFill="1" applyBorder="1" applyAlignment="1">
      <alignment vertical="center"/>
    </xf>
    <xf numFmtId="0" fontId="20" fillId="0" borderId="5" xfId="1" applyFont="1" applyBorder="1" applyAlignment="1">
      <alignment horizontal="center" vertical="center"/>
    </xf>
    <xf numFmtId="0" fontId="20" fillId="2" borderId="5" xfId="1" applyFont="1" applyFill="1" applyBorder="1" applyAlignment="1">
      <alignment horizontal="center" vertical="center"/>
    </xf>
    <xf numFmtId="0" fontId="2" fillId="2" borderId="6" xfId="0" applyFont="1" applyFill="1" applyBorder="1" applyAlignment="1">
      <alignment horizontal="center" vertical="center"/>
    </xf>
    <xf numFmtId="0" fontId="1" fillId="0" borderId="0" xfId="1" applyFont="1" applyAlignment="1">
      <alignment vertical="center"/>
    </xf>
    <xf numFmtId="0" fontId="5" fillId="3" borderId="1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4" fillId="2" borderId="0" xfId="0" applyFont="1" applyFill="1" applyAlignment="1">
      <alignment vertical="center"/>
    </xf>
    <xf numFmtId="0" fontId="26" fillId="2" borderId="19" xfId="0" applyFont="1" applyFill="1" applyBorder="1"/>
    <xf numFmtId="0" fontId="9" fillId="2" borderId="0" xfId="0" applyFont="1" applyFill="1" applyAlignment="1">
      <alignment vertical="center"/>
    </xf>
    <xf numFmtId="0" fontId="14" fillId="2" borderId="0" xfId="0" applyFont="1" applyFill="1" applyAlignment="1">
      <alignment horizontal="center" vertical="center"/>
    </xf>
    <xf numFmtId="0" fontId="35" fillId="0" borderId="0" xfId="0" applyFont="1"/>
    <xf numFmtId="0" fontId="2" fillId="2" borderId="36" xfId="0" applyFont="1" applyFill="1" applyBorder="1" applyAlignment="1">
      <alignment horizontal="center" vertical="center"/>
    </xf>
    <xf numFmtId="0" fontId="37" fillId="2" borderId="0" xfId="0" applyFont="1" applyFill="1"/>
    <xf numFmtId="0" fontId="6" fillId="2" borderId="0" xfId="0" applyFont="1" applyFill="1"/>
    <xf numFmtId="0" fontId="20" fillId="0" borderId="0" xfId="1" applyFont="1" applyAlignment="1">
      <alignment vertical="center"/>
    </xf>
    <xf numFmtId="0" fontId="1" fillId="2" borderId="0" xfId="1" applyFont="1" applyFill="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vertical="center"/>
    </xf>
    <xf numFmtId="0" fontId="5" fillId="2" borderId="37"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8"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3" fillId="3" borderId="41" xfId="0" applyFont="1" applyFill="1" applyBorder="1" applyAlignment="1">
      <alignment horizontal="center" vertical="center"/>
    </xf>
    <xf numFmtId="0" fontId="21" fillId="2" borderId="5" xfId="1" applyFont="1" applyFill="1" applyBorder="1" applyAlignment="1">
      <alignment horizontal="left" vertical="center"/>
    </xf>
    <xf numFmtId="0" fontId="3" fillId="3" borderId="42" xfId="0" applyFont="1" applyFill="1" applyBorder="1" applyAlignment="1">
      <alignment horizontal="center" vertical="center"/>
    </xf>
    <xf numFmtId="0" fontId="2" fillId="2" borderId="43" xfId="0" applyFont="1" applyFill="1" applyBorder="1" applyAlignment="1">
      <alignment horizontal="center" vertical="center"/>
    </xf>
    <xf numFmtId="0" fontId="21" fillId="2" borderId="9" xfId="1" applyFont="1" applyFill="1" applyBorder="1" applyAlignment="1">
      <alignment horizontal="right" vertical="center"/>
    </xf>
    <xf numFmtId="0" fontId="3" fillId="3" borderId="44" xfId="0" applyFont="1" applyFill="1" applyBorder="1" applyAlignment="1">
      <alignment horizontal="center" vertical="center"/>
    </xf>
    <xf numFmtId="0" fontId="3" fillId="3" borderId="6" xfId="0" applyFont="1" applyFill="1" applyBorder="1" applyAlignment="1">
      <alignment horizontal="center" vertical="center"/>
    </xf>
    <xf numFmtId="0" fontId="22" fillId="2" borderId="0" xfId="0" applyFont="1" applyFill="1" applyAlignment="1">
      <alignment horizontal="left" vertical="center"/>
    </xf>
    <xf numFmtId="0" fontId="21" fillId="2" borderId="9" xfId="1" applyFont="1" applyFill="1" applyBorder="1" applyAlignment="1">
      <alignment horizontal="left" vertical="center"/>
    </xf>
    <xf numFmtId="0" fontId="38" fillId="2" borderId="0" xfId="0" applyFont="1" applyFill="1"/>
    <xf numFmtId="0" fontId="20" fillId="2" borderId="0" xfId="1" applyFont="1" applyFill="1" applyAlignment="1">
      <alignment horizontal="left" vertical="center"/>
    </xf>
    <xf numFmtId="0" fontId="2" fillId="3" borderId="5" xfId="0" applyFont="1" applyFill="1" applyBorder="1" applyAlignment="1">
      <alignment vertical="center"/>
    </xf>
    <xf numFmtId="0" fontId="3" fillId="3" borderId="16" xfId="0" applyFont="1" applyFill="1" applyBorder="1" applyAlignment="1">
      <alignment vertical="center"/>
    </xf>
    <xf numFmtId="0" fontId="20" fillId="3" borderId="5" xfId="1" applyFont="1" applyFill="1" applyBorder="1" applyAlignment="1">
      <alignment horizontal="center" vertical="center"/>
    </xf>
    <xf numFmtId="0" fontId="26" fillId="0" borderId="0" xfId="0" applyFont="1" applyAlignment="1">
      <alignment vertical="center" wrapText="1"/>
    </xf>
    <xf numFmtId="0" fontId="5" fillId="3" borderId="8" xfId="1" applyFont="1" applyFill="1" applyBorder="1" applyAlignment="1">
      <alignment horizontal="center" vertical="center"/>
    </xf>
    <xf numFmtId="0" fontId="12" fillId="2" borderId="0" xfId="0" applyFont="1" applyFill="1" applyAlignment="1">
      <alignment horizontal="center" vertical="center"/>
    </xf>
    <xf numFmtId="0" fontId="5" fillId="3" borderId="8" xfId="1" applyFont="1" applyFill="1" applyBorder="1" applyAlignment="1">
      <alignment vertical="center"/>
    </xf>
    <xf numFmtId="0" fontId="2" fillId="3" borderId="32" xfId="0" applyFont="1" applyFill="1" applyBorder="1" applyAlignment="1">
      <alignment vertical="center"/>
    </xf>
    <xf numFmtId="0" fontId="13" fillId="0" borderId="0" xfId="0" applyFont="1" applyAlignment="1">
      <alignment vertical="center"/>
    </xf>
    <xf numFmtId="0" fontId="39" fillId="2" borderId="0" xfId="0" applyFont="1" applyFill="1" applyAlignment="1">
      <alignment vertical="center"/>
    </xf>
    <xf numFmtId="0" fontId="39" fillId="2" borderId="0" xfId="0" applyFont="1" applyFill="1"/>
    <xf numFmtId="0" fontId="27" fillId="2" borderId="19" xfId="0" applyFont="1" applyFill="1" applyBorder="1"/>
    <xf numFmtId="0" fontId="40" fillId="2" borderId="0" xfId="0" applyFont="1" applyFill="1" applyAlignment="1">
      <alignment horizontal="left" vertical="center"/>
    </xf>
    <xf numFmtId="0" fontId="37" fillId="2" borderId="0" xfId="0" applyFont="1" applyFill="1" applyAlignment="1">
      <alignment vertical="center"/>
    </xf>
    <xf numFmtId="0" fontId="21" fillId="2" borderId="0" xfId="0" applyFont="1" applyFill="1" applyAlignment="1">
      <alignment horizontal="left" vertical="center"/>
    </xf>
    <xf numFmtId="0" fontId="27" fillId="2" borderId="22" xfId="0" applyFont="1" applyFill="1" applyBorder="1"/>
    <xf numFmtId="0" fontId="20" fillId="3" borderId="4" xfId="0" applyFont="1" applyFill="1" applyBorder="1" applyAlignment="1">
      <alignment horizontal="center" vertical="center"/>
    </xf>
    <xf numFmtId="0" fontId="20" fillId="3" borderId="5" xfId="0" applyFont="1" applyFill="1" applyBorder="1" applyAlignment="1">
      <alignment vertical="center"/>
    </xf>
    <xf numFmtId="0" fontId="20" fillId="3" borderId="5" xfId="0" applyFont="1" applyFill="1" applyBorder="1" applyAlignment="1">
      <alignment horizontal="center" vertical="center"/>
    </xf>
    <xf numFmtId="0" fontId="20" fillId="3" borderId="16" xfId="0" applyFont="1" applyFill="1" applyBorder="1" applyAlignment="1">
      <alignment vertical="center"/>
    </xf>
    <xf numFmtId="0" fontId="20" fillId="3" borderId="16" xfId="0" applyFont="1" applyFill="1" applyBorder="1" applyAlignment="1">
      <alignment horizontal="center" vertical="center"/>
    </xf>
    <xf numFmtId="0" fontId="3"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 fillId="0" borderId="0" xfId="0" applyFont="1" applyAlignment="1">
      <alignment horizontal="center" vertical="center"/>
    </xf>
    <xf numFmtId="0" fontId="42" fillId="2" borderId="0" xfId="0" applyFont="1" applyFill="1" applyAlignment="1">
      <alignment vertical="center"/>
    </xf>
    <xf numFmtId="0" fontId="2" fillId="2" borderId="5" xfId="1" applyFont="1" applyFill="1" applyBorder="1" applyAlignment="1">
      <alignment horizontal="center" vertical="center"/>
    </xf>
    <xf numFmtId="0" fontId="41" fillId="0" borderId="0" xfId="0" applyFont="1" applyAlignment="1">
      <alignment vertical="center"/>
    </xf>
    <xf numFmtId="0" fontId="11" fillId="3" borderId="45" xfId="0" applyFont="1" applyFill="1" applyBorder="1" applyAlignment="1">
      <alignment horizontal="center" vertical="center" wrapText="1"/>
    </xf>
    <xf numFmtId="0" fontId="11" fillId="3" borderId="46" xfId="0" applyFont="1" applyFill="1" applyBorder="1" applyAlignment="1">
      <alignment horizontal="center" vertical="center"/>
    </xf>
    <xf numFmtId="0" fontId="2" fillId="2" borderId="47" xfId="0" applyFont="1" applyFill="1" applyBorder="1" applyAlignment="1">
      <alignment horizontal="center" vertical="center"/>
    </xf>
    <xf numFmtId="0" fontId="25" fillId="2" borderId="0" xfId="0" applyFont="1" applyFill="1" applyAlignment="1">
      <alignment horizontal="center"/>
    </xf>
    <xf numFmtId="0" fontId="43" fillId="0" borderId="0" xfId="0" applyFont="1"/>
    <xf numFmtId="0" fontId="36" fillId="2" borderId="0" xfId="0" applyFont="1" applyFill="1" applyAlignment="1">
      <alignment wrapText="1"/>
    </xf>
    <xf numFmtId="0" fontId="0" fillId="0" borderId="0" xfId="0" applyAlignment="1">
      <alignment wrapText="1"/>
    </xf>
    <xf numFmtId="0" fontId="11" fillId="3" borderId="38" xfId="0" applyFont="1" applyFill="1" applyBorder="1" applyAlignment="1">
      <alignment horizontal="center" wrapText="1"/>
    </xf>
    <xf numFmtId="0" fontId="20" fillId="3" borderId="24" xfId="0" applyFont="1" applyFill="1" applyBorder="1" applyAlignment="1">
      <alignment horizontal="center" vertical="center"/>
    </xf>
    <xf numFmtId="0" fontId="0" fillId="2" borderId="0" xfId="0" applyFill="1" applyAlignment="1">
      <alignment horizontal="center"/>
    </xf>
    <xf numFmtId="0" fontId="9" fillId="3" borderId="0" xfId="0" applyFont="1" applyFill="1" applyAlignment="1">
      <alignment horizontal="center" vertical="center"/>
    </xf>
    <xf numFmtId="0" fontId="37" fillId="2" borderId="0" xfId="0" applyFont="1" applyFill="1" applyAlignment="1">
      <alignment horizontal="center" vertical="center"/>
    </xf>
    <xf numFmtId="0" fontId="0" fillId="0" borderId="0" xfId="0" applyAlignment="1">
      <alignment horizontal="center" vertical="center"/>
    </xf>
    <xf numFmtId="0" fontId="26" fillId="0" borderId="0" xfId="0" applyFont="1" applyAlignment="1">
      <alignment horizontal="center" vertical="center" wrapText="1"/>
    </xf>
    <xf numFmtId="0" fontId="0" fillId="0" borderId="0" xfId="0" applyAlignment="1">
      <alignment horizontal="center"/>
    </xf>
    <xf numFmtId="0" fontId="20" fillId="2" borderId="0" xfId="1" applyFont="1" applyFill="1" applyAlignment="1">
      <alignment horizontal="center" vertical="center"/>
    </xf>
    <xf numFmtId="0" fontId="44" fillId="2" borderId="0" xfId="0" applyFont="1" applyFill="1" applyAlignment="1">
      <alignment horizontal="left" vertical="center"/>
    </xf>
    <xf numFmtId="0" fontId="5" fillId="2" borderId="48" xfId="0" applyFont="1" applyFill="1" applyBorder="1" applyAlignment="1">
      <alignment horizontal="center" vertical="center"/>
    </xf>
    <xf numFmtId="0" fontId="2" fillId="3" borderId="4" xfId="0" applyFont="1" applyFill="1" applyBorder="1" applyAlignment="1">
      <alignment vertical="center"/>
    </xf>
    <xf numFmtId="0" fontId="0" fillId="2" borderId="35" xfId="0" applyFill="1" applyBorder="1"/>
    <xf numFmtId="0" fontId="36" fillId="2" borderId="35" xfId="0" applyFont="1" applyFill="1" applyBorder="1" applyAlignment="1">
      <alignment wrapText="1"/>
    </xf>
    <xf numFmtId="0" fontId="21" fillId="0" borderId="0" xfId="1" applyFont="1" applyAlignment="1">
      <alignment horizontal="right" vertical="center"/>
    </xf>
    <xf numFmtId="0" fontId="34" fillId="0" borderId="0" xfId="0" applyFont="1" applyAlignment="1">
      <alignment vertical="center"/>
    </xf>
    <xf numFmtId="0" fontId="2" fillId="0" borderId="0" xfId="1" applyFont="1" applyAlignment="1">
      <alignment horizontal="center" vertical="center"/>
    </xf>
    <xf numFmtId="0" fontId="49" fillId="2" borderId="0" xfId="0" applyFont="1" applyFill="1" applyAlignment="1">
      <alignment vertical="center"/>
    </xf>
    <xf numFmtId="0" fontId="52" fillId="2" borderId="0" xfId="0" applyFont="1" applyFill="1" applyAlignment="1">
      <alignment vertical="center"/>
    </xf>
    <xf numFmtId="0" fontId="51" fillId="0" borderId="0" xfId="0" applyFont="1"/>
    <xf numFmtId="0" fontId="50" fillId="0" borderId="0" xfId="0" applyFont="1"/>
    <xf numFmtId="0" fontId="2" fillId="4" borderId="32" xfId="0" applyFont="1" applyFill="1" applyBorder="1" applyAlignment="1">
      <alignment vertical="center"/>
    </xf>
    <xf numFmtId="0" fontId="2" fillId="5" borderId="33" xfId="0" applyFont="1" applyFill="1" applyBorder="1" applyAlignment="1">
      <alignment vertical="center"/>
    </xf>
    <xf numFmtId="0" fontId="20" fillId="4" borderId="4" xfId="0" applyFont="1" applyFill="1" applyBorder="1" applyAlignment="1">
      <alignment vertical="center"/>
    </xf>
    <xf numFmtId="0" fontId="20" fillId="5" borderId="5" xfId="0" applyFont="1" applyFill="1" applyBorder="1" applyAlignment="1">
      <alignment vertical="center"/>
    </xf>
    <xf numFmtId="0" fontId="2" fillId="4" borderId="33" xfId="0" applyFont="1" applyFill="1" applyBorder="1" applyAlignment="1">
      <alignment vertical="center"/>
    </xf>
    <xf numFmtId="0" fontId="53" fillId="0" borderId="0" xfId="0" applyFont="1"/>
    <xf numFmtId="0" fontId="55" fillId="0" borderId="0" xfId="0" applyFont="1"/>
    <xf numFmtId="0" fontId="55" fillId="2" borderId="0" xfId="0" applyFont="1" applyFill="1"/>
    <xf numFmtId="0" fontId="53" fillId="2" borderId="0" xfId="0" applyFont="1" applyFill="1"/>
    <xf numFmtId="0" fontId="0" fillId="3" borderId="0" xfId="0" applyFill="1"/>
    <xf numFmtId="0" fontId="0" fillId="0" borderId="0" xfId="0" applyAlignment="1">
      <alignment horizontal="right" vertical="center"/>
    </xf>
    <xf numFmtId="0" fontId="57" fillId="0" borderId="0" xfId="2" applyFont="1"/>
    <xf numFmtId="0" fontId="17" fillId="2" borderId="48" xfId="0" applyFont="1" applyFill="1" applyBorder="1" applyAlignment="1">
      <alignment horizontal="center" vertical="center" wrapText="1"/>
    </xf>
    <xf numFmtId="49" fontId="2" fillId="0" borderId="32"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4" borderId="33" xfId="0" applyNumberFormat="1" applyFont="1" applyFill="1" applyBorder="1" applyAlignment="1">
      <alignment horizontal="center" vertical="center"/>
    </xf>
    <xf numFmtId="0" fontId="2" fillId="5" borderId="32" xfId="0" applyFont="1" applyFill="1" applyBorder="1" applyAlignment="1">
      <alignment vertical="center"/>
    </xf>
    <xf numFmtId="0" fontId="2" fillId="5" borderId="5" xfId="1" applyFont="1" applyFill="1" applyBorder="1" applyAlignment="1">
      <alignment horizontal="center" vertical="center"/>
    </xf>
    <xf numFmtId="0" fontId="2" fillId="3" borderId="49" xfId="0" applyFont="1" applyFill="1" applyBorder="1" applyAlignment="1">
      <alignment vertical="center"/>
    </xf>
    <xf numFmtId="49" fontId="2" fillId="0" borderId="49" xfId="0" applyNumberFormat="1" applyFont="1" applyBorder="1" applyAlignment="1">
      <alignment horizontal="center" vertical="center"/>
    </xf>
    <xf numFmtId="0" fontId="59" fillId="2" borderId="0" xfId="0" applyFont="1" applyFill="1" applyAlignment="1">
      <alignment vertical="center"/>
    </xf>
    <xf numFmtId="49" fontId="45" fillId="2" borderId="0" xfId="0" applyNumberFormat="1" applyFont="1" applyFill="1" applyAlignment="1">
      <alignment wrapText="1"/>
    </xf>
    <xf numFmtId="0" fontId="25" fillId="2" borderId="35" xfId="0" applyFont="1" applyFill="1" applyBorder="1"/>
    <xf numFmtId="0" fontId="25" fillId="2" borderId="0" xfId="0" applyFont="1" applyFill="1" applyAlignment="1">
      <alignment wrapText="1"/>
    </xf>
    <xf numFmtId="0" fontId="0" fillId="0" borderId="35" xfId="0" applyBorder="1" applyAlignment="1">
      <alignment wrapText="1"/>
    </xf>
    <xf numFmtId="0" fontId="25" fillId="2" borderId="23" xfId="0" applyFont="1" applyFill="1" applyBorder="1" applyAlignment="1">
      <alignment wrapText="1"/>
    </xf>
    <xf numFmtId="0" fontId="25" fillId="2" borderId="19" xfId="0" applyFont="1" applyFill="1" applyBorder="1" applyAlignment="1">
      <alignment wrapText="1"/>
    </xf>
    <xf numFmtId="0" fontId="60" fillId="2" borderId="0" xfId="0" applyFont="1" applyFill="1" applyAlignment="1">
      <alignment vertical="center"/>
    </xf>
    <xf numFmtId="0" fontId="61" fillId="2" borderId="0" xfId="0" applyFont="1" applyFill="1"/>
    <xf numFmtId="0" fontId="5" fillId="0" borderId="0" xfId="0" applyFont="1" applyAlignment="1">
      <alignment horizontal="center" vertical="center"/>
    </xf>
    <xf numFmtId="0" fontId="17" fillId="0" borderId="0" xfId="0" applyFont="1" applyAlignment="1">
      <alignment horizontal="center" vertical="center" wrapText="1"/>
    </xf>
    <xf numFmtId="49" fontId="2" fillId="0" borderId="0" xfId="0" applyNumberFormat="1" applyFont="1" applyAlignment="1">
      <alignment horizontal="center" vertical="center"/>
    </xf>
    <xf numFmtId="49" fontId="2" fillId="0" borderId="50" xfId="0" applyNumberFormat="1" applyFont="1" applyBorder="1" applyAlignment="1">
      <alignment horizontal="center" vertical="center"/>
    </xf>
    <xf numFmtId="0" fontId="2" fillId="4" borderId="36" xfId="0" applyFont="1" applyFill="1" applyBorder="1" applyAlignment="1">
      <alignment vertical="center"/>
    </xf>
    <xf numFmtId="0" fontId="2" fillId="5" borderId="5" xfId="0" applyFont="1" applyFill="1" applyBorder="1" applyAlignment="1">
      <alignment vertical="center"/>
    </xf>
    <xf numFmtId="0" fontId="2" fillId="4" borderId="5" xfId="0" applyFont="1" applyFill="1" applyBorder="1" applyAlignment="1">
      <alignment vertical="center"/>
    </xf>
    <xf numFmtId="0" fontId="0" fillId="3" borderId="0" xfId="0" applyFill="1" applyAlignment="1">
      <alignment horizontal="center"/>
    </xf>
    <xf numFmtId="0" fontId="6" fillId="0" borderId="0" xfId="0" applyFont="1" applyAlignment="1">
      <alignment horizontal="left" vertical="center"/>
    </xf>
    <xf numFmtId="0" fontId="26" fillId="0" borderId="0" xfId="0" applyFont="1"/>
    <xf numFmtId="0" fontId="29" fillId="0" borderId="0" xfId="0" applyFont="1"/>
    <xf numFmtId="0" fontId="30" fillId="0" borderId="0" xfId="0" applyFont="1"/>
    <xf numFmtId="0" fontId="9" fillId="0" borderId="0" xfId="0" applyFont="1"/>
    <xf numFmtId="0" fontId="26" fillId="3" borderId="0" xfId="0" applyFont="1" applyFill="1" applyAlignment="1">
      <alignment horizontal="left" vertical="center" wrapText="1"/>
    </xf>
    <xf numFmtId="49" fontId="58" fillId="2" borderId="7" xfId="0" applyNumberFormat="1" applyFont="1" applyFill="1" applyBorder="1" applyAlignment="1">
      <alignment horizontal="center" vertical="center" wrapText="1"/>
    </xf>
    <xf numFmtId="49" fontId="58" fillId="2" borderId="20" xfId="0" applyNumberFormat="1" applyFont="1" applyFill="1" applyBorder="1" applyAlignment="1">
      <alignment horizontal="center" vertical="center" wrapText="1"/>
    </xf>
    <xf numFmtId="0" fontId="25" fillId="2" borderId="0" xfId="0" applyFont="1" applyFill="1" applyAlignment="1">
      <alignment horizontal="left" vertical="center"/>
    </xf>
    <xf numFmtId="0" fontId="25" fillId="2" borderId="23" xfId="0" applyFont="1" applyFill="1" applyBorder="1" applyAlignment="1">
      <alignment horizontal="center"/>
    </xf>
    <xf numFmtId="0" fontId="25" fillId="2" borderId="19" xfId="0" applyFont="1" applyFill="1" applyBorder="1" applyAlignment="1">
      <alignment horizontal="center"/>
    </xf>
    <xf numFmtId="49" fontId="58" fillId="2" borderId="7" xfId="0" applyNumberFormat="1" applyFont="1" applyFill="1" applyBorder="1" applyAlignment="1">
      <alignment horizontal="center" wrapText="1"/>
    </xf>
    <xf numFmtId="49" fontId="58" fillId="2" borderId="20" xfId="0" applyNumberFormat="1" applyFont="1" applyFill="1" applyBorder="1" applyAlignment="1">
      <alignment horizontal="center" wrapText="1"/>
    </xf>
    <xf numFmtId="0" fontId="2" fillId="2" borderId="23" xfId="0" applyFont="1" applyFill="1" applyBorder="1" applyAlignment="1">
      <alignment horizontal="center"/>
    </xf>
    <xf numFmtId="0" fontId="2" fillId="0" borderId="19" xfId="0" applyFont="1" applyBorder="1"/>
    <xf numFmtId="0" fontId="2" fillId="0" borderId="22" xfId="0" applyFont="1" applyBorder="1"/>
    <xf numFmtId="0" fontId="25" fillId="0" borderId="0" xfId="0" applyFont="1" applyAlignment="1">
      <alignment horizontal="center"/>
    </xf>
    <xf numFmtId="49" fontId="45" fillId="2" borderId="7" xfId="0" applyNumberFormat="1" applyFont="1" applyFill="1" applyBorder="1" applyAlignment="1">
      <alignment horizontal="center" wrapText="1"/>
    </xf>
    <xf numFmtId="49" fontId="45" fillId="2" borderId="20" xfId="0" applyNumberFormat="1" applyFont="1" applyFill="1" applyBorder="1" applyAlignment="1">
      <alignment horizontal="center" wrapText="1"/>
    </xf>
    <xf numFmtId="0" fontId="25" fillId="2" borderId="23" xfId="0" applyFont="1" applyFill="1" applyBorder="1" applyAlignment="1">
      <alignment horizontal="center" wrapText="1"/>
    </xf>
    <xf numFmtId="0" fontId="25" fillId="2" borderId="19" xfId="0" applyFont="1" applyFill="1" applyBorder="1" applyAlignment="1">
      <alignment horizontal="center" wrapText="1"/>
    </xf>
    <xf numFmtId="0" fontId="0" fillId="0" borderId="0" xfId="0" applyAlignment="1">
      <alignment horizontal="center"/>
    </xf>
    <xf numFmtId="49" fontId="45" fillId="0" borderId="0" xfId="0" applyNumberFormat="1" applyFont="1" applyAlignment="1">
      <alignment horizontal="center" wrapText="1"/>
    </xf>
    <xf numFmtId="0" fontId="9" fillId="2" borderId="23" xfId="0" applyFont="1" applyFill="1" applyBorder="1" applyAlignment="1">
      <alignment horizontal="center"/>
    </xf>
    <xf numFmtId="0" fontId="9" fillId="2" borderId="19" xfId="0" applyFont="1" applyFill="1" applyBorder="1" applyAlignment="1">
      <alignment horizontal="center"/>
    </xf>
    <xf numFmtId="0" fontId="23" fillId="2" borderId="0" xfId="0" applyFont="1" applyFill="1" applyAlignment="1">
      <alignment horizontal="left" vertical="center"/>
    </xf>
    <xf numFmtId="0" fontId="25" fillId="2" borderId="0" xfId="0" applyFont="1" applyFill="1" applyAlignment="1">
      <alignment horizontal="center"/>
    </xf>
    <xf numFmtId="0" fontId="0" fillId="0" borderId="23" xfId="0" applyBorder="1" applyAlignment="1">
      <alignment horizontal="center"/>
    </xf>
    <xf numFmtId="0" fontId="0" fillId="0" borderId="19" xfId="0" applyBorder="1" applyAlignment="1">
      <alignment horizontal="center"/>
    </xf>
    <xf numFmtId="49" fontId="58" fillId="2" borderId="8" xfId="0" applyNumberFormat="1" applyFont="1" applyFill="1" applyBorder="1" applyAlignment="1">
      <alignment horizontal="center" wrapText="1"/>
    </xf>
    <xf numFmtId="0" fontId="9" fillId="2" borderId="22" xfId="0" applyFont="1" applyFill="1" applyBorder="1" applyAlignment="1">
      <alignment horizontal="center"/>
    </xf>
    <xf numFmtId="0" fontId="25" fillId="0" borderId="23" xfId="0" applyFont="1" applyBorder="1" applyAlignment="1">
      <alignment horizontal="center"/>
    </xf>
    <xf numFmtId="0" fontId="25" fillId="0" borderId="19" xfId="0" applyFont="1" applyBorder="1" applyAlignment="1">
      <alignment horizontal="center"/>
    </xf>
    <xf numFmtId="49" fontId="62" fillId="2" borderId="7" xfId="0" applyNumberFormat="1" applyFont="1" applyFill="1" applyBorder="1" applyAlignment="1">
      <alignment horizontal="center" wrapText="1"/>
    </xf>
    <xf numFmtId="49" fontId="62" fillId="2" borderId="20" xfId="0" applyNumberFormat="1" applyFont="1" applyFill="1" applyBorder="1" applyAlignment="1">
      <alignment horizontal="center" wrapText="1"/>
    </xf>
    <xf numFmtId="49" fontId="62" fillId="2" borderId="8" xfId="0" applyNumberFormat="1" applyFont="1" applyFill="1" applyBorder="1" applyAlignment="1">
      <alignment horizontal="center" wrapText="1"/>
    </xf>
    <xf numFmtId="0" fontId="2" fillId="2" borderId="19" xfId="0" applyFont="1" applyFill="1" applyBorder="1" applyAlignment="1">
      <alignment horizontal="center"/>
    </xf>
    <xf numFmtId="0" fontId="2" fillId="2" borderId="22" xfId="0" applyFont="1" applyFill="1" applyBorder="1" applyAlignment="1">
      <alignment horizontal="center"/>
    </xf>
    <xf numFmtId="0" fontId="63" fillId="0" borderId="0" xfId="0" applyFont="1" applyFill="1" applyAlignment="1">
      <alignment horizontal="right" vertical="center"/>
    </xf>
    <xf numFmtId="0" fontId="54" fillId="2" borderId="0" xfId="0" applyFont="1" applyFill="1" applyAlignment="1">
      <alignment horizontal="right"/>
    </xf>
    <xf numFmtId="0" fontId="63" fillId="4" borderId="0" xfId="0" applyFont="1" applyFill="1" applyAlignment="1">
      <alignment horizontal="left" vertical="center"/>
    </xf>
    <xf numFmtId="0" fontId="54" fillId="6" borderId="0" xfId="0" applyFont="1" applyFill="1" applyAlignment="1">
      <alignment horizontal="left"/>
    </xf>
    <xf numFmtId="0" fontId="2" fillId="4" borderId="4" xfId="0" applyFont="1" applyFill="1" applyBorder="1" applyAlignment="1">
      <alignment vertical="center"/>
    </xf>
    <xf numFmtId="0" fontId="25" fillId="0" borderId="19" xfId="0" applyFont="1" applyBorder="1"/>
    <xf numFmtId="0" fontId="25" fillId="0" borderId="22" xfId="0" applyFont="1" applyBorder="1"/>
    <xf numFmtId="49" fontId="64" fillId="2" borderId="7" xfId="0" applyNumberFormat="1" applyFont="1" applyFill="1" applyBorder="1" applyAlignment="1">
      <alignment horizontal="center" wrapText="1"/>
    </xf>
    <xf numFmtId="49" fontId="64" fillId="2" borderId="20" xfId="0" applyNumberFormat="1" applyFont="1" applyFill="1" applyBorder="1" applyAlignment="1">
      <alignment horizontal="center" wrapText="1"/>
    </xf>
    <xf numFmtId="0" fontId="2" fillId="4" borderId="16" xfId="0" applyFont="1" applyFill="1" applyBorder="1" applyAlignment="1">
      <alignment vertical="center"/>
    </xf>
    <xf numFmtId="0" fontId="54" fillId="5" borderId="0" xfId="0" applyFont="1" applyFill="1" applyAlignment="1">
      <alignment horizontal="left"/>
    </xf>
    <xf numFmtId="0" fontId="3" fillId="5" borderId="16" xfId="0" applyFont="1" applyFill="1" applyBorder="1" applyAlignment="1">
      <alignment vertical="center"/>
    </xf>
  </cellXfs>
  <cellStyles count="3">
    <cellStyle name="Normal" xfId="0" builtinId="0"/>
    <cellStyle name="Normal 2" xfId="1" xr:uid="{00000000-0005-0000-0000-000001000000}"/>
    <cellStyle name="Normal 3" xfId="2" xr:uid="{C26EAE1D-C4A6-4D2B-B190-0811F4A9754A}"/>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161925</xdr:colOff>
      <xdr:row>0</xdr:row>
      <xdr:rowOff>0</xdr:rowOff>
    </xdr:from>
    <xdr:to>
      <xdr:col>16</xdr:col>
      <xdr:colOff>20435</xdr:colOff>
      <xdr:row>5</xdr:row>
      <xdr:rowOff>93013</xdr:rowOff>
    </xdr:to>
    <xdr:pic>
      <xdr:nvPicPr>
        <xdr:cNvPr id="3" name="0 Imagen">
          <a:extLst>
            <a:ext uri="{FF2B5EF4-FFF2-40B4-BE49-F238E27FC236}">
              <a16:creationId xmlns:a16="http://schemas.microsoft.com/office/drawing/2014/main" id="{FAEC15EB-8134-413B-BD55-54FB8447DC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991225" y="0"/>
          <a:ext cx="2224520" cy="902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65117</xdr:colOff>
      <xdr:row>0</xdr:row>
      <xdr:rowOff>0</xdr:rowOff>
    </xdr:from>
    <xdr:to>
      <xdr:col>15</xdr:col>
      <xdr:colOff>93172</xdr:colOff>
      <xdr:row>5</xdr:row>
      <xdr:rowOff>20623</xdr:rowOff>
    </xdr:to>
    <xdr:pic>
      <xdr:nvPicPr>
        <xdr:cNvPr id="2" name="0 Imagen">
          <a:extLst>
            <a:ext uri="{FF2B5EF4-FFF2-40B4-BE49-F238E27FC236}">
              <a16:creationId xmlns:a16="http://schemas.microsoft.com/office/drawing/2014/main" id="{622B53A8-30BF-4AF0-BF5C-F37578A21D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008717" y="0"/>
          <a:ext cx="2298815" cy="858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2252</xdr:colOff>
      <xdr:row>0</xdr:row>
      <xdr:rowOff>0</xdr:rowOff>
    </xdr:from>
    <xdr:to>
      <xdr:col>14</xdr:col>
      <xdr:colOff>167640</xdr:colOff>
      <xdr:row>4</xdr:row>
      <xdr:rowOff>168299</xdr:rowOff>
    </xdr:to>
    <xdr:pic>
      <xdr:nvPicPr>
        <xdr:cNvPr id="2" name="0 Imagen">
          <a:extLst>
            <a:ext uri="{FF2B5EF4-FFF2-40B4-BE49-F238E27FC236}">
              <a16:creationId xmlns:a16="http://schemas.microsoft.com/office/drawing/2014/main" id="{6F9CF90E-3E84-4E41-96A5-1DFB570DD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650577" y="0"/>
          <a:ext cx="2232313" cy="882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161925</xdr:colOff>
      <xdr:row>0</xdr:row>
      <xdr:rowOff>0</xdr:rowOff>
    </xdr:from>
    <xdr:to>
      <xdr:col>16</xdr:col>
      <xdr:colOff>16625</xdr:colOff>
      <xdr:row>5</xdr:row>
      <xdr:rowOff>96823</xdr:rowOff>
    </xdr:to>
    <xdr:pic>
      <xdr:nvPicPr>
        <xdr:cNvPr id="2" name="0 Imagen">
          <a:extLst>
            <a:ext uri="{FF2B5EF4-FFF2-40B4-BE49-F238E27FC236}">
              <a16:creationId xmlns:a16="http://schemas.microsoft.com/office/drawing/2014/main" id="{5C00FC41-C343-477F-8B53-88EB331A27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155055" y="0"/>
          <a:ext cx="2293100" cy="883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809625</xdr:colOff>
      <xdr:row>0</xdr:row>
      <xdr:rowOff>0</xdr:rowOff>
    </xdr:from>
    <xdr:to>
      <xdr:col>13</xdr:col>
      <xdr:colOff>136640</xdr:colOff>
      <xdr:row>4</xdr:row>
      <xdr:rowOff>150163</xdr:rowOff>
    </xdr:to>
    <xdr:pic>
      <xdr:nvPicPr>
        <xdr:cNvPr id="2" name="0 Imagen">
          <a:extLst>
            <a:ext uri="{FF2B5EF4-FFF2-40B4-BE49-F238E27FC236}">
              <a16:creationId xmlns:a16="http://schemas.microsoft.com/office/drawing/2014/main" id="{1D57F3D3-5054-4690-B28D-2C38BAB413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514975" y="0"/>
          <a:ext cx="2224520" cy="902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809625</xdr:colOff>
      <xdr:row>0</xdr:row>
      <xdr:rowOff>0</xdr:rowOff>
    </xdr:from>
    <xdr:to>
      <xdr:col>13</xdr:col>
      <xdr:colOff>212840</xdr:colOff>
      <xdr:row>4</xdr:row>
      <xdr:rowOff>150163</xdr:rowOff>
    </xdr:to>
    <xdr:pic>
      <xdr:nvPicPr>
        <xdr:cNvPr id="3" name="0 Imagen">
          <a:extLst>
            <a:ext uri="{FF2B5EF4-FFF2-40B4-BE49-F238E27FC236}">
              <a16:creationId xmlns:a16="http://schemas.microsoft.com/office/drawing/2014/main" id="{B078F938-5950-4E9E-BBE9-1FB69FD0E5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676900" y="0"/>
          <a:ext cx="2224520" cy="902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2252</xdr:colOff>
      <xdr:row>0</xdr:row>
      <xdr:rowOff>0</xdr:rowOff>
    </xdr:from>
    <xdr:to>
      <xdr:col>14</xdr:col>
      <xdr:colOff>167640</xdr:colOff>
      <xdr:row>4</xdr:row>
      <xdr:rowOff>168299</xdr:rowOff>
    </xdr:to>
    <xdr:pic>
      <xdr:nvPicPr>
        <xdr:cNvPr id="2" name="0 Imagen">
          <a:extLst>
            <a:ext uri="{FF2B5EF4-FFF2-40B4-BE49-F238E27FC236}">
              <a16:creationId xmlns:a16="http://schemas.microsoft.com/office/drawing/2014/main" id="{6CAB24AF-FFF5-46C4-8802-B68427D31F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650577" y="0"/>
          <a:ext cx="2236123" cy="886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161925</xdr:colOff>
      <xdr:row>0</xdr:row>
      <xdr:rowOff>0</xdr:rowOff>
    </xdr:from>
    <xdr:to>
      <xdr:col>16</xdr:col>
      <xdr:colOff>16625</xdr:colOff>
      <xdr:row>5</xdr:row>
      <xdr:rowOff>96823</xdr:rowOff>
    </xdr:to>
    <xdr:pic>
      <xdr:nvPicPr>
        <xdr:cNvPr id="2" name="0 Imagen">
          <a:extLst>
            <a:ext uri="{FF2B5EF4-FFF2-40B4-BE49-F238E27FC236}">
              <a16:creationId xmlns:a16="http://schemas.microsoft.com/office/drawing/2014/main" id="{7286402C-A808-40A5-BE4B-E41F4A978A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155055" y="0"/>
          <a:ext cx="2300720" cy="887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2252</xdr:colOff>
      <xdr:row>0</xdr:row>
      <xdr:rowOff>0</xdr:rowOff>
    </xdr:from>
    <xdr:to>
      <xdr:col>14</xdr:col>
      <xdr:colOff>167640</xdr:colOff>
      <xdr:row>4</xdr:row>
      <xdr:rowOff>168299</xdr:rowOff>
    </xdr:to>
    <xdr:pic>
      <xdr:nvPicPr>
        <xdr:cNvPr id="2" name="0 Imagen">
          <a:extLst>
            <a:ext uri="{FF2B5EF4-FFF2-40B4-BE49-F238E27FC236}">
              <a16:creationId xmlns:a16="http://schemas.microsoft.com/office/drawing/2014/main" id="{1023D329-6747-47B2-9779-BBC6E39CF4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5650577" y="0"/>
          <a:ext cx="2236123" cy="886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65117</xdr:colOff>
      <xdr:row>0</xdr:row>
      <xdr:rowOff>0</xdr:rowOff>
    </xdr:from>
    <xdr:to>
      <xdr:col>15</xdr:col>
      <xdr:colOff>93172</xdr:colOff>
      <xdr:row>5</xdr:row>
      <xdr:rowOff>20623</xdr:rowOff>
    </xdr:to>
    <xdr:pic>
      <xdr:nvPicPr>
        <xdr:cNvPr id="2" name="0 Imagen">
          <a:extLst>
            <a:ext uri="{FF2B5EF4-FFF2-40B4-BE49-F238E27FC236}">
              <a16:creationId xmlns:a16="http://schemas.microsoft.com/office/drawing/2014/main" id="{B7D4A7E4-9275-49E8-AD89-3CED816282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5946"/>
        <a:stretch>
          <a:fillRect/>
        </a:stretch>
      </xdr:blipFill>
      <xdr:spPr bwMode="auto">
        <a:xfrm>
          <a:off x="6008717" y="0"/>
          <a:ext cx="2298815" cy="858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8"/>
  <sheetViews>
    <sheetView showGridLines="0" tabSelected="1" workbookViewId="0">
      <selection activeCell="E37" sqref="E37"/>
    </sheetView>
  </sheetViews>
  <sheetFormatPr baseColWidth="10" defaultRowHeight="14.4"/>
  <cols>
    <col min="1" max="1" width="3.6640625" customWidth="1"/>
    <col min="2" max="2" width="23" customWidth="1"/>
    <col min="3" max="3" width="7.21875" customWidth="1"/>
    <col min="4" max="4" width="5" customWidth="1"/>
    <col min="5" max="5" width="4.33203125" customWidth="1"/>
    <col min="6" max="7" width="4.88671875" customWidth="1"/>
    <col min="8" max="8" width="5.21875" customWidth="1"/>
    <col min="9" max="9" width="5.109375" customWidth="1"/>
    <col min="10" max="10" width="5.6640625" customWidth="1"/>
    <col min="11" max="11" width="22.88671875" customWidth="1"/>
    <col min="12" max="12" width="3" customWidth="1"/>
    <col min="13" max="13" width="22.5546875" customWidth="1"/>
    <col min="14" max="14" width="3.5546875" customWidth="1"/>
    <col min="15" max="15" width="3.6640625" customWidth="1"/>
    <col min="16" max="16" width="2.88671875" customWidth="1"/>
    <col min="17" max="17" width="22.109375" customWidth="1"/>
    <col min="18" max="18" width="2.6640625" customWidth="1"/>
    <col min="19" max="19" width="20.88671875" customWidth="1"/>
    <col min="20" max="20" width="3.44140625" customWidth="1"/>
    <col min="21" max="21" width="3.5546875" customWidth="1"/>
    <col min="23" max="23" width="5" customWidth="1"/>
    <col min="24" max="24" width="22.109375" customWidth="1"/>
    <col min="25" max="25" width="16.6640625" customWidth="1"/>
  </cols>
  <sheetData>
    <row r="1" spans="1:23" ht="18.600000000000001">
      <c r="A1" s="5"/>
      <c r="B1" s="72" t="s">
        <v>38</v>
      </c>
      <c r="C1" s="27"/>
      <c r="D1" s="5"/>
      <c r="E1" s="5"/>
      <c r="F1" s="5"/>
      <c r="G1" s="5"/>
      <c r="H1" s="5"/>
      <c r="I1" s="5"/>
      <c r="J1" s="5"/>
      <c r="K1" s="5"/>
      <c r="L1" s="5"/>
      <c r="M1" s="5"/>
      <c r="N1" s="5"/>
      <c r="O1" s="5"/>
      <c r="P1" s="5"/>
      <c r="Q1" s="5"/>
      <c r="R1" s="5"/>
      <c r="S1" s="5"/>
      <c r="T1" s="5"/>
      <c r="U1" s="5"/>
      <c r="V1" s="5"/>
    </row>
    <row r="2" spans="1:23" ht="8.25" customHeight="1">
      <c r="A2" s="5"/>
      <c r="B2" s="5"/>
      <c r="C2" s="5"/>
      <c r="D2" s="5"/>
      <c r="E2" s="5"/>
      <c r="F2" s="5"/>
      <c r="G2" s="5"/>
      <c r="H2" s="5"/>
      <c r="I2" s="5"/>
      <c r="J2" s="5"/>
      <c r="K2" s="5"/>
      <c r="L2" s="5"/>
      <c r="M2" s="5"/>
      <c r="N2" s="5"/>
      <c r="O2" s="5"/>
      <c r="P2" s="5"/>
      <c r="Q2" s="5"/>
      <c r="R2" s="5"/>
      <c r="S2" s="5"/>
      <c r="T2" s="5"/>
      <c r="U2" s="5"/>
      <c r="V2" s="5"/>
    </row>
    <row r="3" spans="1:23" ht="14.1" customHeight="1">
      <c r="A3" s="5"/>
      <c r="B3" s="69" t="s">
        <v>15</v>
      </c>
      <c r="C3" s="19"/>
      <c r="D3" s="5"/>
      <c r="E3" s="5"/>
      <c r="F3" s="5"/>
      <c r="G3" s="5"/>
      <c r="H3" s="5"/>
      <c r="I3" s="5"/>
      <c r="J3" s="5"/>
      <c r="K3" s="5"/>
      <c r="L3" s="5"/>
      <c r="M3" s="5"/>
      <c r="N3" s="5"/>
      <c r="O3" s="5"/>
      <c r="P3" s="5"/>
      <c r="Q3" s="5"/>
      <c r="R3" s="5"/>
      <c r="S3" s="5"/>
      <c r="T3" s="5"/>
      <c r="U3" s="5"/>
      <c r="V3" s="5"/>
    </row>
    <row r="4" spans="1:23" ht="9" customHeight="1">
      <c r="A4" s="5"/>
      <c r="B4" s="70"/>
      <c r="C4" s="18"/>
      <c r="D4" s="5"/>
      <c r="E4" s="5"/>
      <c r="F4" s="5"/>
      <c r="G4" s="5"/>
      <c r="H4" s="5"/>
      <c r="I4" s="5"/>
      <c r="J4" s="5"/>
      <c r="K4" s="5"/>
      <c r="L4" s="5"/>
      <c r="M4" s="5"/>
      <c r="N4" s="5"/>
      <c r="O4" s="5"/>
      <c r="P4" s="5"/>
      <c r="Q4" s="5"/>
      <c r="R4" s="5"/>
      <c r="S4" s="5"/>
      <c r="T4" s="5"/>
      <c r="U4" s="5"/>
      <c r="V4" s="5"/>
    </row>
    <row r="5" spans="1:23" ht="14.25" customHeight="1">
      <c r="A5" s="5"/>
      <c r="B5" s="69" t="s">
        <v>14</v>
      </c>
      <c r="C5" s="35"/>
      <c r="D5" s="5"/>
      <c r="E5" s="5"/>
      <c r="F5" s="5"/>
      <c r="G5" s="5"/>
      <c r="H5" s="5"/>
      <c r="I5" s="5"/>
      <c r="J5" s="5"/>
      <c r="K5" s="5"/>
      <c r="L5" s="5"/>
      <c r="M5" s="5"/>
      <c r="N5" s="5"/>
      <c r="O5" s="5"/>
      <c r="P5" s="5"/>
      <c r="Q5" s="5"/>
      <c r="R5" s="5"/>
      <c r="S5" s="5"/>
      <c r="T5" s="5"/>
      <c r="U5" s="5"/>
      <c r="V5" s="5"/>
    </row>
    <row r="6" spans="1:23" s="28" customFormat="1" ht="14.1" customHeight="1">
      <c r="B6" s="232" t="s">
        <v>57</v>
      </c>
      <c r="C6" s="232"/>
      <c r="D6" s="232"/>
      <c r="E6" s="232"/>
      <c r="F6" s="232"/>
      <c r="G6" s="232"/>
      <c r="H6" s="232"/>
      <c r="I6" s="232"/>
      <c r="J6" s="232"/>
      <c r="K6" s="232"/>
      <c r="L6" s="56"/>
      <c r="M6" s="56"/>
      <c r="N6" s="56"/>
      <c r="O6" s="56"/>
      <c r="P6" s="56"/>
      <c r="Q6" s="56"/>
    </row>
    <row r="7" spans="1:23" s="3" customFormat="1" ht="9" customHeight="1">
      <c r="A7" s="17"/>
      <c r="B7" s="57"/>
      <c r="C7" s="57"/>
      <c r="D7" s="58"/>
      <c r="E7" s="58"/>
      <c r="F7" s="58"/>
      <c r="G7" s="58"/>
      <c r="H7" s="58"/>
      <c r="I7" s="58"/>
      <c r="J7" s="58"/>
      <c r="K7" s="58"/>
      <c r="L7" s="58"/>
      <c r="M7" s="58"/>
      <c r="N7" s="58"/>
      <c r="O7" s="58"/>
      <c r="P7" s="58"/>
      <c r="Q7" s="58"/>
      <c r="R7" s="17"/>
      <c r="S7" s="17"/>
      <c r="T7" s="17"/>
      <c r="U7" s="17"/>
      <c r="V7" s="17"/>
    </row>
    <row r="8" spans="1:23" s="3" customFormat="1" ht="14.1" customHeight="1">
      <c r="A8" s="17"/>
      <c r="B8" s="59" t="s">
        <v>32</v>
      </c>
      <c r="C8" s="59"/>
      <c r="D8" s="60"/>
      <c r="E8" s="60"/>
      <c r="F8" s="60"/>
      <c r="G8" s="60"/>
      <c r="H8" s="60"/>
      <c r="I8" s="60"/>
      <c r="J8" s="60"/>
      <c r="K8" s="60"/>
      <c r="L8" s="60"/>
      <c r="M8" s="60"/>
      <c r="N8" s="61"/>
      <c r="O8" s="61"/>
      <c r="P8" s="61"/>
      <c r="Q8" s="61"/>
      <c r="R8" s="17"/>
      <c r="S8" s="17"/>
      <c r="T8" s="17"/>
      <c r="U8" s="17"/>
      <c r="V8" s="17"/>
    </row>
    <row r="9" spans="1:23" s="3" customFormat="1" ht="14.1" customHeight="1">
      <c r="A9" s="17"/>
      <c r="B9" s="59" t="s">
        <v>33</v>
      </c>
      <c r="C9" s="59"/>
      <c r="D9" s="60"/>
      <c r="E9" s="60"/>
      <c r="F9" s="60"/>
      <c r="G9" s="60"/>
      <c r="H9" s="60"/>
      <c r="I9" s="60"/>
      <c r="J9" s="60"/>
      <c r="K9" s="60"/>
      <c r="L9" s="60"/>
      <c r="M9" s="60"/>
      <c r="N9" s="61"/>
      <c r="O9" s="61"/>
      <c r="P9" s="61"/>
      <c r="Q9" s="61"/>
      <c r="R9" s="17"/>
      <c r="S9" s="17"/>
      <c r="T9" s="17"/>
      <c r="U9" s="17"/>
      <c r="V9" s="17"/>
    </row>
    <row r="10" spans="1:23" s="3" customFormat="1" ht="14.1" customHeight="1">
      <c r="A10" s="17"/>
      <c r="B10" s="59" t="s">
        <v>31</v>
      </c>
      <c r="C10" s="59"/>
      <c r="D10" s="60"/>
      <c r="E10" s="60"/>
      <c r="F10" s="60"/>
      <c r="G10" s="60"/>
      <c r="H10" s="60"/>
      <c r="I10" s="60"/>
      <c r="J10" s="60"/>
      <c r="K10" s="60"/>
      <c r="L10" s="60"/>
      <c r="M10" s="60"/>
      <c r="N10" s="61"/>
      <c r="O10" s="61"/>
      <c r="P10" s="61"/>
      <c r="Q10" s="61"/>
      <c r="R10" s="17"/>
      <c r="S10" s="17"/>
      <c r="T10" s="17"/>
      <c r="U10" s="17"/>
      <c r="V10" s="17"/>
      <c r="W10" s="197"/>
    </row>
    <row r="11" spans="1:23" s="3" customFormat="1" ht="12.9" customHeight="1">
      <c r="A11" s="17"/>
      <c r="B11" s="19"/>
      <c r="C11" s="19"/>
      <c r="D11" s="17"/>
      <c r="E11" s="17"/>
      <c r="F11" s="20"/>
      <c r="G11" s="20"/>
      <c r="H11" s="20"/>
      <c r="I11" s="20"/>
      <c r="J11" s="20"/>
      <c r="K11" s="20"/>
      <c r="L11" s="20"/>
      <c r="M11" s="17"/>
      <c r="N11" s="17"/>
      <c r="O11" s="17"/>
      <c r="P11" s="17"/>
      <c r="Q11" s="17"/>
      <c r="R11" s="17"/>
      <c r="S11" s="17"/>
      <c r="T11" s="17"/>
      <c r="U11" s="17"/>
      <c r="V11" s="17"/>
      <c r="W11" s="197"/>
    </row>
    <row r="12" spans="1:23" s="3" customFormat="1" ht="12.9" customHeight="1" thickBot="1">
      <c r="A12" s="17"/>
      <c r="B12" s="17"/>
      <c r="C12" s="17"/>
      <c r="D12" s="17"/>
      <c r="E12" s="17"/>
      <c r="F12" s="17"/>
      <c r="G12" s="17"/>
      <c r="H12" s="17"/>
      <c r="I12" s="17"/>
      <c r="J12" s="17"/>
      <c r="K12" s="17"/>
      <c r="L12" s="17"/>
      <c r="M12" s="17"/>
      <c r="N12" s="17"/>
      <c r="O12" s="17"/>
      <c r="P12" s="17"/>
      <c r="Q12" s="17"/>
      <c r="R12" s="17"/>
      <c r="S12" s="17"/>
      <c r="T12" s="17"/>
      <c r="U12" s="17"/>
      <c r="V12" s="17"/>
      <c r="W12" s="197"/>
    </row>
    <row r="13" spans="1:23" s="3" customFormat="1" ht="17.100000000000001" customHeight="1" thickBot="1">
      <c r="A13" s="6"/>
      <c r="B13" s="1" t="s">
        <v>7</v>
      </c>
      <c r="C13" s="31" t="s">
        <v>21</v>
      </c>
      <c r="D13" s="21" t="s">
        <v>2</v>
      </c>
      <c r="E13" s="22" t="s">
        <v>0</v>
      </c>
      <c r="F13" s="23" t="s">
        <v>1</v>
      </c>
      <c r="G13" s="23" t="s">
        <v>3</v>
      </c>
      <c r="H13" s="24" t="s">
        <v>4</v>
      </c>
      <c r="I13" s="25" t="s">
        <v>5</v>
      </c>
      <c r="J13" s="17"/>
      <c r="K13" s="4" t="s">
        <v>59</v>
      </c>
      <c r="L13" s="7"/>
      <c r="M13" s="2"/>
      <c r="N13" s="26"/>
      <c r="O13" s="17"/>
      <c r="P13" s="17"/>
      <c r="Q13" s="4" t="s">
        <v>61</v>
      </c>
      <c r="R13" s="7"/>
      <c r="S13" s="2"/>
      <c r="T13" s="26"/>
      <c r="U13" s="17"/>
      <c r="V13" s="17"/>
      <c r="W13" s="197"/>
    </row>
    <row r="14" spans="1:23" s="3" customFormat="1" ht="17.100000000000001" customHeight="1">
      <c r="A14" s="79">
        <v>1</v>
      </c>
      <c r="B14" s="187" t="s">
        <v>25</v>
      </c>
      <c r="C14" s="85">
        <v>1</v>
      </c>
      <c r="D14" s="8">
        <f>COUNT(N14,O17,T14)</f>
        <v>3</v>
      </c>
      <c r="E14" s="9">
        <f>IF(N14&gt;O14,1,0)+IF(O17&gt;N17,1,0)+IF(T14&gt;U14,1,0)</f>
        <v>3</v>
      </c>
      <c r="F14" s="9">
        <f>IF(N14&lt;O14,1,0)+IF(O17&lt;N17,1,0)+IF(T14&lt;U14,1,0)</f>
        <v>0</v>
      </c>
      <c r="G14" s="9">
        <f>VALUE(N14+O17+T14)</f>
        <v>8</v>
      </c>
      <c r="H14" s="9">
        <f>VALUE(O14+N17+U14)</f>
        <v>1</v>
      </c>
      <c r="I14" s="10">
        <f>AVERAGE(G14-H14)</f>
        <v>7</v>
      </c>
      <c r="J14" s="29"/>
      <c r="K14" s="42" t="str">
        <f>B14</f>
        <v>RAFA NADAL CLUB "A"</v>
      </c>
      <c r="L14" s="93" t="s">
        <v>6</v>
      </c>
      <c r="M14" s="54" t="str">
        <f>B17</f>
        <v xml:space="preserve">PLAYAS SANTA PONSA TC </v>
      </c>
      <c r="N14" s="52">
        <v>3</v>
      </c>
      <c r="O14" s="52">
        <v>0</v>
      </c>
      <c r="P14" s="139"/>
      <c r="Q14" s="42" t="str">
        <f>B14</f>
        <v>RAFA NADAL CLUB "A"</v>
      </c>
      <c r="R14" s="93" t="s">
        <v>6</v>
      </c>
      <c r="S14" s="54" t="str">
        <f>B15</f>
        <v>GLOBAL TC</v>
      </c>
      <c r="T14" s="52">
        <v>2</v>
      </c>
      <c r="U14" s="52">
        <v>1</v>
      </c>
      <c r="V14" s="17"/>
      <c r="W14" s="197"/>
    </row>
    <row r="15" spans="1:23" s="3" customFormat="1" ht="17.100000000000001" customHeight="1">
      <c r="A15" s="80">
        <v>2</v>
      </c>
      <c r="B15" s="91" t="s">
        <v>10</v>
      </c>
      <c r="C15" s="86">
        <v>4</v>
      </c>
      <c r="D15" s="11">
        <f>COUNT(N15,O18,U14)</f>
        <v>3</v>
      </c>
      <c r="E15" s="11">
        <f>IF(N15&gt;O15,1,0)+IF(O18&gt;N18,1,0)+IF(U14&gt;T14,1,0)</f>
        <v>1</v>
      </c>
      <c r="F15" s="11">
        <f>IF(N15&lt;O15,1,0)+IF(O18&lt;N18,1,0)+IF(U14&lt;T14,1,0)</f>
        <v>2</v>
      </c>
      <c r="G15" s="11">
        <f>VALUE(N15+O18+U14)</f>
        <v>4</v>
      </c>
      <c r="H15" s="11">
        <f>VALUE(O15+N18+T14)</f>
        <v>5</v>
      </c>
      <c r="I15" s="12">
        <f>AVERAGE(G15-H15)</f>
        <v>-1</v>
      </c>
      <c r="J15" s="29"/>
      <c r="K15" s="42" t="str">
        <f>B15</f>
        <v>GLOBAL TC</v>
      </c>
      <c r="L15" s="93" t="s">
        <v>6</v>
      </c>
      <c r="M15" s="44" t="str">
        <f>B16</f>
        <v>CT PORTO CRISTO</v>
      </c>
      <c r="N15" s="52">
        <v>2</v>
      </c>
      <c r="O15" s="52">
        <v>1</v>
      </c>
      <c r="P15" s="139"/>
      <c r="Q15" s="42" t="str">
        <f>B16</f>
        <v>CT PORTO CRISTO</v>
      </c>
      <c r="R15" s="93" t="s">
        <v>6</v>
      </c>
      <c r="S15" s="44" t="str">
        <f>B17</f>
        <v xml:space="preserve">PLAYAS SANTA PONSA TC </v>
      </c>
      <c r="T15" s="52">
        <v>3</v>
      </c>
      <c r="U15" s="52">
        <v>0</v>
      </c>
      <c r="V15" s="17"/>
    </row>
    <row r="16" spans="1:23" s="3" customFormat="1" ht="17.100000000000001" customHeight="1">
      <c r="A16" s="80">
        <v>3</v>
      </c>
      <c r="B16" s="188" t="s">
        <v>20</v>
      </c>
      <c r="C16" s="86"/>
      <c r="D16" s="11">
        <f>COUNT(O15,N17,T15)</f>
        <v>3</v>
      </c>
      <c r="E16" s="11">
        <f>IF(N17&gt;O17,1,0)+IF(O15&gt;N15,1,0)+IF(T15&gt;U15,1,0)</f>
        <v>1</v>
      </c>
      <c r="F16" s="11">
        <f>IF(N17&lt;O17,1,0)+IF(O15&lt;N15,1,0)+IF(T15&lt;U15,1,0)</f>
        <v>2</v>
      </c>
      <c r="G16" s="11">
        <f>VALUE(O15+N17+T15)</f>
        <v>4</v>
      </c>
      <c r="H16" s="11">
        <f>VALUE(N15+O17+U15)</f>
        <v>5</v>
      </c>
      <c r="I16" s="12">
        <f>AVERAGE(G16-H16)</f>
        <v>-1</v>
      </c>
      <c r="J16" s="17"/>
      <c r="K16" s="4" t="s">
        <v>60</v>
      </c>
      <c r="L16" s="135"/>
      <c r="M16" s="2"/>
      <c r="N16" s="53"/>
      <c r="O16" s="71"/>
      <c r="P16" s="39"/>
      <c r="Q16" s="39"/>
      <c r="R16" s="136"/>
      <c r="S16" s="39"/>
      <c r="T16" s="71"/>
      <c r="U16" s="71"/>
      <c r="V16" s="17"/>
    </row>
    <row r="17" spans="1:26" s="3" customFormat="1" ht="17.100000000000001" customHeight="1" thickBot="1">
      <c r="A17" s="81">
        <v>4</v>
      </c>
      <c r="B17" s="92" t="s">
        <v>44</v>
      </c>
      <c r="C17" s="87"/>
      <c r="D17" s="95">
        <f>COUNT(O14,N18,U15)</f>
        <v>3</v>
      </c>
      <c r="E17" s="13">
        <f>IF(O14&gt;N14,1,0)+IF(N18&gt;O18,1,0)+IF(U15&gt;T15,1,0)</f>
        <v>1</v>
      </c>
      <c r="F17" s="13">
        <f>IF(O14&lt;N14,1,0)+IF(N18&lt;O18,1,0)+IF(U15&lt;T15,1,0)</f>
        <v>2</v>
      </c>
      <c r="G17" s="13">
        <f>VALUE(O14+N18+U15)</f>
        <v>2</v>
      </c>
      <c r="H17" s="13">
        <f>VALUE(N14+O18+T15)</f>
        <v>7</v>
      </c>
      <c r="I17" s="14">
        <f>AVERAGE(G17-H17)</f>
        <v>-5</v>
      </c>
      <c r="J17" s="17"/>
      <c r="K17" s="42" t="str">
        <f>B16</f>
        <v>CT PORTO CRISTO</v>
      </c>
      <c r="L17" s="93" t="s">
        <v>6</v>
      </c>
      <c r="M17" s="54" t="str">
        <f>B14</f>
        <v>RAFA NADAL CLUB "A"</v>
      </c>
      <c r="N17" s="52">
        <v>0</v>
      </c>
      <c r="O17" s="52">
        <v>3</v>
      </c>
      <c r="P17" s="39"/>
      <c r="Q17" s="39"/>
      <c r="R17" s="136"/>
      <c r="S17" s="39"/>
      <c r="T17" s="71"/>
      <c r="U17" s="71"/>
      <c r="V17" s="17"/>
    </row>
    <row r="18" spans="1:26" s="3" customFormat="1" ht="15.75" customHeight="1">
      <c r="A18" s="102"/>
      <c r="B18" s="17"/>
      <c r="C18" s="29"/>
      <c r="D18" s="17"/>
      <c r="E18" s="17"/>
      <c r="F18" s="17"/>
      <c r="G18" s="17"/>
      <c r="H18" s="17"/>
      <c r="I18" s="17"/>
      <c r="J18" s="17"/>
      <c r="K18" s="42" t="str">
        <f>B17</f>
        <v xml:space="preserve">PLAYAS SANTA PONSA TC </v>
      </c>
      <c r="L18" s="93" t="s">
        <v>6</v>
      </c>
      <c r="M18" s="44" t="str">
        <f>B15</f>
        <v>GLOBAL TC</v>
      </c>
      <c r="N18" s="52">
        <v>2</v>
      </c>
      <c r="O18" s="52">
        <v>1</v>
      </c>
      <c r="P18" s="39"/>
      <c r="Q18" s="39"/>
      <c r="R18" s="136"/>
      <c r="S18" s="39"/>
      <c r="T18" s="71"/>
      <c r="U18" s="71"/>
      <c r="V18" s="17"/>
    </row>
    <row r="19" spans="1:26" ht="12.9" customHeight="1" thickBot="1">
      <c r="A19" s="102"/>
      <c r="B19" s="17"/>
      <c r="C19" s="29"/>
      <c r="D19" s="17"/>
      <c r="E19" s="17"/>
      <c r="F19" s="17"/>
      <c r="G19" s="17"/>
      <c r="H19" s="17"/>
      <c r="I19" s="17"/>
      <c r="J19" s="17"/>
      <c r="K19" s="39"/>
      <c r="L19" s="136"/>
      <c r="M19" s="39"/>
      <c r="N19" s="71"/>
      <c r="O19" s="71"/>
      <c r="P19" s="39"/>
      <c r="Q19" s="39"/>
      <c r="R19" s="136"/>
      <c r="S19" s="39"/>
      <c r="T19" s="71"/>
      <c r="U19" s="71"/>
      <c r="V19" s="5"/>
    </row>
    <row r="20" spans="1:26" s="3" customFormat="1" ht="17.100000000000001" customHeight="1" thickBot="1">
      <c r="A20" s="6"/>
      <c r="B20" s="1" t="s">
        <v>8</v>
      </c>
      <c r="C20" s="31" t="s">
        <v>21</v>
      </c>
      <c r="D20" s="21" t="s">
        <v>2</v>
      </c>
      <c r="E20" s="22" t="s">
        <v>0</v>
      </c>
      <c r="F20" s="23" t="s">
        <v>1</v>
      </c>
      <c r="G20" s="23" t="s">
        <v>3</v>
      </c>
      <c r="H20" s="24" t="s">
        <v>4</v>
      </c>
      <c r="I20" s="25" t="s">
        <v>5</v>
      </c>
      <c r="J20" s="17"/>
      <c r="K20" s="4" t="s">
        <v>59</v>
      </c>
      <c r="L20" s="135"/>
      <c r="M20" s="2"/>
      <c r="N20" s="53"/>
      <c r="O20" s="71"/>
      <c r="P20" s="39"/>
      <c r="Q20" s="4" t="s">
        <v>61</v>
      </c>
      <c r="R20" s="135"/>
      <c r="S20" s="2"/>
      <c r="T20" s="53"/>
      <c r="U20" s="71"/>
      <c r="V20" s="17"/>
    </row>
    <row r="21" spans="1:26" s="3" customFormat="1" ht="17.100000000000001" customHeight="1">
      <c r="A21" s="79">
        <v>1</v>
      </c>
      <c r="B21" s="203" t="s">
        <v>29</v>
      </c>
      <c r="C21" s="85">
        <v>2</v>
      </c>
      <c r="D21" s="8">
        <f>COUNT(N21,O24,T21)</f>
        <v>3</v>
      </c>
      <c r="E21" s="9">
        <f>IF(N21&gt;O21,1,0)+IF(O24&gt;N24,1,0)+IF(T21&gt;U21,1,0)</f>
        <v>2</v>
      </c>
      <c r="F21" s="9">
        <f>IF(N21&lt;O21,1,0)+IF(O24&lt;N24,1,0)+IF(T21&lt;U21,1,0)</f>
        <v>1</v>
      </c>
      <c r="G21" s="9">
        <f>VALUE(N21+O24+T21)</f>
        <v>5</v>
      </c>
      <c r="H21" s="9">
        <f>VALUE(O21+N24+U21)</f>
        <v>4</v>
      </c>
      <c r="I21" s="10">
        <f>AVERAGE(G21-H21)</f>
        <v>1</v>
      </c>
      <c r="J21" s="29"/>
      <c r="K21" s="42" t="str">
        <f>B21</f>
        <v>MALLORCA TC TEULERA</v>
      </c>
      <c r="L21" s="93" t="s">
        <v>6</v>
      </c>
      <c r="M21" s="54" t="str">
        <f>B24</f>
        <v>OPEN MARRATXI</v>
      </c>
      <c r="N21" s="52">
        <v>2</v>
      </c>
      <c r="O21" s="52">
        <v>1</v>
      </c>
      <c r="P21" s="139"/>
      <c r="Q21" s="42" t="str">
        <f>B21</f>
        <v>MALLORCA TC TEULERA</v>
      </c>
      <c r="R21" s="93" t="s">
        <v>6</v>
      </c>
      <c r="S21" s="54" t="str">
        <f>B22</f>
        <v>SPORTING TC</v>
      </c>
      <c r="T21" s="204">
        <v>2</v>
      </c>
      <c r="U21" s="204">
        <v>1</v>
      </c>
      <c r="V21" s="17"/>
    </row>
    <row r="22" spans="1:26" s="3" customFormat="1" ht="17.100000000000001" customHeight="1">
      <c r="A22" s="80">
        <v>2</v>
      </c>
      <c r="B22" s="91" t="s">
        <v>36</v>
      </c>
      <c r="C22" s="86">
        <v>3</v>
      </c>
      <c r="D22" s="11">
        <f>COUNT(N22,O25,U21)</f>
        <v>3</v>
      </c>
      <c r="E22" s="11">
        <f>IF(N22&gt;O22,1,0)+IF(O25&gt;N25,1,0)+IF(U21&gt;T21,1,0)</f>
        <v>2</v>
      </c>
      <c r="F22" s="11">
        <f>IF(N22&lt;O22,1,0)+IF(O25&lt;N25,1,0)+IF(U21&lt;T21,1,0)</f>
        <v>1</v>
      </c>
      <c r="G22" s="11">
        <f>VALUE(N22+O25+U21)</f>
        <v>6</v>
      </c>
      <c r="H22" s="11">
        <f>VALUE(O22+N25+T21)</f>
        <v>3</v>
      </c>
      <c r="I22" s="12">
        <f>AVERAGE(G22-H22)</f>
        <v>3</v>
      </c>
      <c r="J22" s="29"/>
      <c r="K22" s="42" t="str">
        <f>B22</f>
        <v>SPORTING TC</v>
      </c>
      <c r="L22" s="93" t="s">
        <v>6</v>
      </c>
      <c r="M22" s="44" t="str">
        <f>B23</f>
        <v>CT FELANITX "A"</v>
      </c>
      <c r="N22" s="52">
        <v>2</v>
      </c>
      <c r="O22" s="52">
        <v>1</v>
      </c>
      <c r="P22" s="139"/>
      <c r="Q22" s="42" t="str">
        <f>B23</f>
        <v>CT FELANITX "A"</v>
      </c>
      <c r="R22" s="93" t="s">
        <v>6</v>
      </c>
      <c r="S22" s="44" t="str">
        <f>B24</f>
        <v>OPEN MARRATXI</v>
      </c>
      <c r="T22" s="52">
        <v>3</v>
      </c>
      <c r="U22" s="52">
        <v>0</v>
      </c>
      <c r="V22" s="184" t="s">
        <v>76</v>
      </c>
    </row>
    <row r="23" spans="1:26" s="3" customFormat="1" ht="17.100000000000001" customHeight="1">
      <c r="A23" s="80">
        <v>3</v>
      </c>
      <c r="B23" s="191" t="s">
        <v>35</v>
      </c>
      <c r="C23" s="86"/>
      <c r="D23" s="11">
        <f>COUNT(O22,N24,T22)</f>
        <v>3</v>
      </c>
      <c r="E23" s="11">
        <f>IF(N24&gt;O24,1,0)+IF(O22&gt;N22,1,0)+IF(T22&gt;U22,1,0)</f>
        <v>2</v>
      </c>
      <c r="F23" s="11">
        <f>IF(N24&lt;O24,1,0)+IF(O22&lt;N22,1,0)+IF(T22&lt;U22,1,0)</f>
        <v>1</v>
      </c>
      <c r="G23" s="11">
        <f>VALUE(O22+N24+T22)</f>
        <v>6</v>
      </c>
      <c r="H23" s="11">
        <f>VALUE(N22+O24+U22)</f>
        <v>3</v>
      </c>
      <c r="I23" s="12">
        <f>AVERAGE(G23-H23)</f>
        <v>3</v>
      </c>
      <c r="J23" s="17"/>
      <c r="K23" s="4" t="s">
        <v>60</v>
      </c>
      <c r="L23" s="135"/>
      <c r="M23" s="2"/>
      <c r="N23" s="88"/>
      <c r="O23" s="89"/>
      <c r="P23" s="39"/>
      <c r="Q23" s="39"/>
      <c r="R23" s="39"/>
      <c r="S23" s="39"/>
      <c r="T23" s="39"/>
      <c r="U23" s="39"/>
      <c r="V23" s="17"/>
    </row>
    <row r="24" spans="1:26" s="3" customFormat="1" ht="17.100000000000001" customHeight="1" thickBot="1">
      <c r="A24" s="81">
        <v>4</v>
      </c>
      <c r="B24" s="92" t="s">
        <v>34</v>
      </c>
      <c r="C24" s="87"/>
      <c r="D24" s="13">
        <f>COUNT(O21,N25,U22)</f>
        <v>3</v>
      </c>
      <c r="E24" s="32">
        <f>IF(O21&gt;N21,1,0)+IF(N25&gt;O25,1,0)+IF(U22&gt;T22,1,0)</f>
        <v>0</v>
      </c>
      <c r="F24" s="32">
        <f>IF(O21&lt;N21,1,0)+IF(N25&lt;O25,1,0)+IF(U22&lt;T22,1,0)</f>
        <v>3</v>
      </c>
      <c r="G24" s="13">
        <v>-5</v>
      </c>
      <c r="H24" s="32">
        <f>VALUE(N21+O25+T22)</f>
        <v>8</v>
      </c>
      <c r="I24" s="14">
        <f>AVERAGE(G24-H24)</f>
        <v>-13</v>
      </c>
      <c r="J24" s="17"/>
      <c r="K24" s="42" t="str">
        <f>B23</f>
        <v>CT FELANITX "A"</v>
      </c>
      <c r="L24" s="93" t="s">
        <v>6</v>
      </c>
      <c r="M24" s="54" t="str">
        <f>B21</f>
        <v>MALLORCA TC TEULERA</v>
      </c>
      <c r="N24" s="52">
        <v>2</v>
      </c>
      <c r="O24" s="52">
        <v>1</v>
      </c>
      <c r="P24" s="39"/>
      <c r="Q24" s="39"/>
      <c r="R24" s="39"/>
      <c r="S24" s="39"/>
    </row>
    <row r="25" spans="1:26" s="3" customFormat="1" ht="16.5" customHeight="1">
      <c r="A25" s="17"/>
      <c r="B25" s="17"/>
      <c r="C25" s="17"/>
      <c r="D25" s="17"/>
      <c r="E25" s="17"/>
      <c r="F25" s="17"/>
      <c r="G25" s="17"/>
      <c r="H25" s="17"/>
      <c r="I25" s="17"/>
      <c r="J25" s="17"/>
      <c r="K25" s="42" t="str">
        <f>B24</f>
        <v>OPEN MARRATXI</v>
      </c>
      <c r="L25" s="94" t="s">
        <v>6</v>
      </c>
      <c r="M25" s="44" t="str">
        <f>B22</f>
        <v>SPORTING TC</v>
      </c>
      <c r="N25" s="52">
        <v>0</v>
      </c>
      <c r="O25" s="52">
        <v>3</v>
      </c>
      <c r="P25" s="39"/>
      <c r="Q25" s="39"/>
      <c r="R25" s="39"/>
      <c r="S25" s="39"/>
    </row>
    <row r="26" spans="1:26" ht="12.9" customHeight="1">
      <c r="A26" s="5"/>
      <c r="B26" s="5"/>
      <c r="C26" s="5"/>
      <c r="D26" s="5"/>
      <c r="E26" s="5"/>
      <c r="F26" s="5"/>
      <c r="G26" s="5"/>
      <c r="H26" s="5"/>
      <c r="I26" s="5"/>
      <c r="J26" s="5"/>
      <c r="K26" s="5"/>
      <c r="L26" s="5"/>
      <c r="M26" s="5"/>
      <c r="N26" s="5"/>
      <c r="O26" s="5"/>
      <c r="P26" s="5"/>
      <c r="Q26" s="198"/>
      <c r="R26" s="5"/>
      <c r="S26" s="5"/>
      <c r="T26" s="185"/>
      <c r="U26" s="185"/>
      <c r="V26" s="185"/>
      <c r="W26" s="185"/>
    </row>
    <row r="27" spans="1:26">
      <c r="A27" s="5"/>
      <c r="B27" s="5"/>
      <c r="C27" s="5"/>
      <c r="D27" s="5"/>
      <c r="E27" s="5"/>
      <c r="F27" s="5"/>
      <c r="G27" s="5"/>
      <c r="H27" s="5"/>
      <c r="I27" s="5"/>
      <c r="J27" s="5"/>
      <c r="K27" s="5"/>
      <c r="M27" s="5"/>
      <c r="N27" s="5"/>
      <c r="O27" s="5"/>
      <c r="P27" s="5"/>
      <c r="Q27" s="5"/>
      <c r="R27" s="5"/>
      <c r="S27" s="5"/>
      <c r="T27" s="5"/>
      <c r="U27" s="5"/>
      <c r="V27" s="5"/>
    </row>
    <row r="28" spans="1:26" ht="15.6" thickBot="1">
      <c r="A28" s="5"/>
      <c r="B28" s="47" t="s">
        <v>12</v>
      </c>
      <c r="C28" s="55" t="s">
        <v>54</v>
      </c>
      <c r="D28" s="58"/>
      <c r="E28" s="68"/>
      <c r="F28" s="55"/>
      <c r="G28" s="55"/>
      <c r="H28" s="68"/>
      <c r="I28" s="55"/>
      <c r="J28" s="55"/>
      <c r="K28" s="55"/>
      <c r="V28" s="5"/>
    </row>
    <row r="29" spans="1:26" ht="23.4" thickBot="1">
      <c r="A29" s="5"/>
      <c r="B29" s="5"/>
      <c r="C29" s="5"/>
      <c r="D29" s="5"/>
      <c r="E29" s="5"/>
      <c r="F29" s="5"/>
      <c r="G29" s="5"/>
      <c r="H29" s="5"/>
      <c r="I29" s="5"/>
      <c r="J29" s="5"/>
      <c r="K29" s="5"/>
      <c r="L29" s="192" t="s">
        <v>91</v>
      </c>
      <c r="M29" s="193"/>
      <c r="N29" s="193"/>
      <c r="O29" s="193"/>
      <c r="P29" s="193"/>
      <c r="Q29" s="193"/>
      <c r="R29" s="193"/>
      <c r="S29" s="193"/>
      <c r="T29" s="194"/>
      <c r="U29" s="186"/>
      <c r="V29" s="5"/>
      <c r="W29" s="6"/>
      <c r="X29" s="1" t="s">
        <v>7</v>
      </c>
      <c r="Y29" s="199" t="s">
        <v>78</v>
      </c>
      <c r="Z29" s="199" t="s">
        <v>80</v>
      </c>
    </row>
    <row r="30" spans="1:26" ht="15" customHeight="1">
      <c r="A30" s="5"/>
      <c r="B30" s="142" t="s">
        <v>25</v>
      </c>
      <c r="C30" s="65"/>
      <c r="D30" s="66"/>
      <c r="E30" s="66"/>
      <c r="F30" s="66"/>
      <c r="G30" s="240" t="s">
        <v>41</v>
      </c>
      <c r="H30" s="240"/>
      <c r="I30" s="240"/>
      <c r="J30" s="240"/>
      <c r="K30" s="5"/>
      <c r="L30" s="195" t="s">
        <v>92</v>
      </c>
      <c r="M30" s="193"/>
      <c r="N30" s="193"/>
      <c r="O30" s="193"/>
      <c r="P30" s="193"/>
      <c r="Q30" s="193"/>
      <c r="R30" s="193"/>
      <c r="S30" s="193"/>
      <c r="T30" s="193"/>
      <c r="U30" s="186"/>
      <c r="V30" s="5"/>
      <c r="W30" s="79">
        <v>1</v>
      </c>
      <c r="X30" s="138" t="s">
        <v>10</v>
      </c>
      <c r="Y30" s="200" t="s">
        <v>79</v>
      </c>
      <c r="Z30" s="200" t="s">
        <v>81</v>
      </c>
    </row>
    <row r="31" spans="1:26" ht="15" customHeight="1">
      <c r="A31" s="5"/>
      <c r="B31" s="62"/>
      <c r="C31" s="233" t="s">
        <v>25</v>
      </c>
      <c r="D31" s="234"/>
      <c r="E31" s="234"/>
      <c r="F31" s="234"/>
      <c r="G31" s="55"/>
      <c r="H31" s="55"/>
      <c r="I31" s="55"/>
      <c r="J31" s="55"/>
      <c r="K31" s="5"/>
      <c r="L31" s="195"/>
      <c r="M31" s="193"/>
      <c r="N31" s="193"/>
      <c r="O31" s="193"/>
      <c r="P31" s="193"/>
      <c r="Q31" s="193"/>
      <c r="R31" s="193"/>
      <c r="S31" s="193"/>
      <c r="T31" s="193"/>
      <c r="U31" s="186"/>
      <c r="W31" s="80">
        <v>2</v>
      </c>
      <c r="X31" s="191" t="s">
        <v>20</v>
      </c>
      <c r="Y31" s="202" t="s">
        <v>84</v>
      </c>
      <c r="Z31" s="202" t="s">
        <v>85</v>
      </c>
    </row>
    <row r="32" spans="1:26" ht="15" customHeight="1" thickBot="1">
      <c r="A32" s="5"/>
      <c r="B32" s="63" t="s">
        <v>29</v>
      </c>
      <c r="C32" s="235" t="s">
        <v>99</v>
      </c>
      <c r="D32" s="236"/>
      <c r="E32" s="236"/>
      <c r="F32" s="236"/>
      <c r="G32" s="179"/>
      <c r="H32" s="165"/>
      <c r="I32" s="165"/>
      <c r="J32" s="165"/>
      <c r="L32" s="192" t="s">
        <v>93</v>
      </c>
      <c r="M32" s="193"/>
      <c r="N32" s="193"/>
      <c r="O32" s="193"/>
      <c r="P32" s="193"/>
      <c r="Q32" s="193"/>
      <c r="R32" s="193"/>
      <c r="S32" s="193"/>
      <c r="W32" s="81">
        <v>3</v>
      </c>
      <c r="X32" s="92" t="s">
        <v>44</v>
      </c>
      <c r="Y32" s="201" t="s">
        <v>82</v>
      </c>
      <c r="Z32" s="201" t="s">
        <v>83</v>
      </c>
    </row>
    <row r="33" spans="1:26" ht="15" customHeight="1">
      <c r="A33" s="5"/>
      <c r="B33" s="55"/>
      <c r="C33" s="77"/>
      <c r="D33" s="77"/>
      <c r="E33" s="77"/>
      <c r="F33" s="78"/>
      <c r="G33" s="243"/>
      <c r="H33" s="244"/>
      <c r="I33" s="244"/>
      <c r="J33" s="244"/>
      <c r="L33" s="195" t="s">
        <v>94</v>
      </c>
      <c r="M33" s="193"/>
      <c r="N33" s="193"/>
      <c r="O33" s="193"/>
      <c r="P33" s="193"/>
      <c r="Q33" s="193"/>
      <c r="R33" s="193"/>
      <c r="S33" s="193"/>
      <c r="T33" s="185"/>
      <c r="W33" s="152"/>
      <c r="Y33" s="155"/>
    </row>
    <row r="34" spans="1:26" ht="15.6" customHeight="1">
      <c r="A34" s="5"/>
      <c r="B34" s="64" t="s">
        <v>20</v>
      </c>
      <c r="C34" s="77"/>
      <c r="D34" s="77"/>
      <c r="E34" s="77"/>
      <c r="F34" s="78"/>
      <c r="G34" s="241" t="s">
        <v>62</v>
      </c>
      <c r="H34" s="242"/>
      <c r="I34" s="242"/>
      <c r="J34" s="242"/>
      <c r="L34" s="195" t="s">
        <v>90</v>
      </c>
    </row>
    <row r="35" spans="1:26" ht="17.399999999999999" customHeight="1" thickBot="1">
      <c r="A35" s="5"/>
      <c r="B35" s="62"/>
      <c r="C35" s="237" t="s">
        <v>20</v>
      </c>
      <c r="D35" s="238"/>
      <c r="E35" s="238"/>
      <c r="F35" s="239"/>
      <c r="G35" s="164"/>
      <c r="H35" s="165"/>
      <c r="I35" s="165"/>
      <c r="J35" s="165"/>
      <c r="L35" s="195" t="s">
        <v>95</v>
      </c>
    </row>
    <row r="36" spans="1:26" ht="22.2" customHeight="1" thickBot="1">
      <c r="A36" s="5"/>
      <c r="B36" s="146" t="s">
        <v>35</v>
      </c>
      <c r="C36" s="230" t="s">
        <v>99</v>
      </c>
      <c r="D36" s="231"/>
      <c r="E36" s="231"/>
      <c r="F36" s="231"/>
      <c r="G36" s="67"/>
      <c r="H36" s="55"/>
      <c r="I36" s="55"/>
      <c r="J36" s="55"/>
      <c r="K36" s="5"/>
      <c r="L36" s="229" t="s">
        <v>13</v>
      </c>
      <c r="M36" s="229"/>
      <c r="N36" s="229"/>
      <c r="O36" s="229"/>
      <c r="P36" s="229"/>
      <c r="Q36" s="229"/>
      <c r="R36" s="229"/>
      <c r="S36" s="229"/>
      <c r="T36" s="229"/>
      <c r="U36" s="229"/>
      <c r="W36" s="6"/>
      <c r="X36" s="1" t="s">
        <v>8</v>
      </c>
      <c r="Y36" s="199" t="s">
        <v>86</v>
      </c>
      <c r="Z36" s="199" t="s">
        <v>80</v>
      </c>
    </row>
    <row r="37" spans="1:26" ht="16.2" customHeight="1">
      <c r="A37" s="5"/>
      <c r="B37" s="5"/>
      <c r="C37" s="5"/>
      <c r="D37" s="5"/>
      <c r="E37" s="5"/>
      <c r="F37" s="5"/>
      <c r="G37" s="5"/>
      <c r="H37" s="5"/>
      <c r="I37" s="5"/>
      <c r="J37" s="5"/>
      <c r="K37" s="5"/>
      <c r="L37" s="229"/>
      <c r="M37" s="229"/>
      <c r="N37" s="229"/>
      <c r="O37" s="229"/>
      <c r="P37" s="229"/>
      <c r="Q37" s="229"/>
      <c r="R37" s="229"/>
      <c r="S37" s="229"/>
      <c r="T37" s="229"/>
      <c r="U37" s="229"/>
      <c r="V37" s="5"/>
      <c r="W37" s="79">
        <v>1</v>
      </c>
      <c r="X37" s="138" t="s">
        <v>29</v>
      </c>
      <c r="Y37" s="200" t="s">
        <v>87</v>
      </c>
      <c r="Z37" s="200" t="s">
        <v>89</v>
      </c>
    </row>
    <row r="38" spans="1:26" ht="16.2" customHeight="1">
      <c r="A38" s="5"/>
      <c r="B38" s="5"/>
      <c r="C38" s="5"/>
      <c r="D38" s="5"/>
      <c r="E38" s="5"/>
      <c r="F38" s="5"/>
      <c r="G38" s="5"/>
      <c r="H38" s="5"/>
      <c r="I38" s="5"/>
      <c r="J38" s="5"/>
      <c r="K38" s="5"/>
      <c r="L38" s="229"/>
      <c r="M38" s="229"/>
      <c r="N38" s="229"/>
      <c r="O38" s="229"/>
      <c r="P38" s="229"/>
      <c r="Q38" s="229"/>
      <c r="R38" s="229"/>
      <c r="S38" s="229"/>
      <c r="T38" s="229"/>
      <c r="U38" s="229"/>
      <c r="V38" s="5"/>
      <c r="W38" s="80">
        <v>2</v>
      </c>
      <c r="X38" s="191" t="s">
        <v>35</v>
      </c>
      <c r="Y38" s="202" t="s">
        <v>88</v>
      </c>
      <c r="Z38" s="202" t="s">
        <v>85</v>
      </c>
    </row>
    <row r="39" spans="1:26" ht="18" customHeight="1" thickBot="1">
      <c r="L39" s="229"/>
      <c r="M39" s="229"/>
      <c r="N39" s="229"/>
      <c r="O39" s="229"/>
      <c r="P39" s="229"/>
      <c r="Q39" s="229"/>
      <c r="R39" s="229"/>
      <c r="S39" s="229"/>
      <c r="T39" s="229"/>
      <c r="U39" s="229"/>
      <c r="W39" s="81">
        <v>3</v>
      </c>
      <c r="X39" s="205" t="s">
        <v>36</v>
      </c>
      <c r="Y39" s="206" t="s">
        <v>87</v>
      </c>
      <c r="Z39" s="206" t="s">
        <v>89</v>
      </c>
    </row>
    <row r="40" spans="1:26" ht="12.9" customHeight="1">
      <c r="L40" s="229"/>
      <c r="M40" s="229"/>
      <c r="N40" s="229"/>
      <c r="O40" s="229"/>
      <c r="P40" s="229"/>
      <c r="Q40" s="229"/>
      <c r="R40" s="229"/>
      <c r="S40" s="229"/>
      <c r="T40" s="229"/>
      <c r="U40" s="229"/>
    </row>
    <row r="41" spans="1:26" ht="12.9" customHeight="1">
      <c r="L41" s="55"/>
    </row>
    <row r="42" spans="1:26" ht="12.9" customHeight="1">
      <c r="L42" s="55"/>
    </row>
    <row r="43" spans="1:26" ht="12.9" customHeight="1"/>
    <row r="44" spans="1:26" ht="12.9" customHeight="1"/>
    <row r="45" spans="1:26" ht="12.9" customHeight="1"/>
    <row r="46" spans="1:26" ht="15.9" customHeight="1"/>
    <row r="47" spans="1:26" ht="15.9" customHeight="1"/>
    <row r="48" spans="1:26" ht="15.9" customHeight="1"/>
  </sheetData>
  <mergeCells count="9">
    <mergeCell ref="L36:U40"/>
    <mergeCell ref="C36:F36"/>
    <mergeCell ref="B6:K6"/>
    <mergeCell ref="C31:F31"/>
    <mergeCell ref="C32:F32"/>
    <mergeCell ref="C35:F35"/>
    <mergeCell ref="G30:J30"/>
    <mergeCell ref="G34:J34"/>
    <mergeCell ref="G33:J33"/>
  </mergeCells>
  <pageMargins left="0.51181102362204722" right="0.51181102362204722" top="0.55118110236220474" bottom="0.55118110236220474" header="0.31496062992125984" footer="0.31496062992125984"/>
  <pageSetup paperSize="9" scale="72"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22"/>
  <sheetViews>
    <sheetView workbookViewId="0">
      <selection activeCell="H22" sqref="H22"/>
    </sheetView>
  </sheetViews>
  <sheetFormatPr baseColWidth="10" defaultRowHeight="14.4"/>
  <cols>
    <col min="1" max="1" width="3.6640625" customWidth="1"/>
    <col min="2" max="2" width="23" customWidth="1"/>
    <col min="3" max="3" width="5.109375" customWidth="1"/>
    <col min="4" max="4" width="3.88671875" customWidth="1"/>
    <col min="5" max="5" width="4.6640625" customWidth="1"/>
    <col min="6" max="7" width="4" customWidth="1"/>
    <col min="8" max="8" width="4.44140625" customWidth="1"/>
    <col min="9" max="9" width="5.109375" customWidth="1"/>
    <col min="10" max="10" width="2.88671875" customWidth="1"/>
    <col min="11" max="11" width="23.5546875" customWidth="1"/>
    <col min="12" max="12" width="3" style="173" customWidth="1"/>
    <col min="13" max="13" width="22.88671875" customWidth="1"/>
    <col min="14" max="14" width="3.5546875" customWidth="1"/>
    <col min="15" max="15" width="3.6640625" customWidth="1"/>
    <col min="16" max="16" width="2.88671875" customWidth="1"/>
    <col min="17" max="17" width="23.109375" customWidth="1"/>
    <col min="18" max="18" width="2.6640625" style="173" customWidth="1"/>
    <col min="19" max="19" width="22" customWidth="1"/>
    <col min="20" max="20" width="3.44140625" customWidth="1"/>
    <col min="21" max="21" width="3.5546875" customWidth="1"/>
  </cols>
  <sheetData>
    <row r="1" spans="1:22" ht="18.600000000000001">
      <c r="A1" s="5"/>
      <c r="B1" s="72" t="s">
        <v>38</v>
      </c>
      <c r="C1" s="27"/>
      <c r="D1" s="5"/>
      <c r="E1" s="5"/>
      <c r="F1" s="5"/>
      <c r="G1" s="5"/>
      <c r="H1" s="5"/>
      <c r="I1" s="5"/>
      <c r="J1" s="5"/>
      <c r="K1" s="5"/>
      <c r="L1" s="168"/>
      <c r="M1" s="5"/>
      <c r="N1" s="5"/>
      <c r="O1" s="5"/>
      <c r="P1" s="5"/>
      <c r="Q1" s="5"/>
      <c r="R1" s="168"/>
      <c r="S1" s="5"/>
      <c r="T1" s="5"/>
      <c r="U1" s="5"/>
      <c r="V1" s="5"/>
    </row>
    <row r="2" spans="1:22" ht="7.5" customHeight="1">
      <c r="A2" s="5"/>
      <c r="B2" s="5"/>
      <c r="C2" s="5"/>
      <c r="D2" s="5"/>
      <c r="E2" s="5"/>
      <c r="F2" s="5"/>
      <c r="G2" s="5"/>
      <c r="H2" s="5"/>
      <c r="I2" s="5"/>
      <c r="J2" s="5"/>
      <c r="K2" s="5"/>
      <c r="L2" s="168"/>
      <c r="M2" s="5"/>
      <c r="N2" s="5"/>
      <c r="O2" s="5"/>
      <c r="P2" s="5"/>
      <c r="Q2" s="5"/>
      <c r="R2" s="168"/>
      <c r="S2" s="5"/>
      <c r="T2" s="5"/>
      <c r="U2" s="5"/>
      <c r="V2" s="5"/>
    </row>
    <row r="3" spans="1:22" ht="14.25" customHeight="1">
      <c r="A3" s="5"/>
      <c r="B3" s="69" t="s">
        <v>43</v>
      </c>
      <c r="C3" s="19"/>
      <c r="D3" s="5"/>
      <c r="E3" s="5"/>
      <c r="F3" s="5"/>
      <c r="G3" s="108"/>
      <c r="H3" s="5"/>
      <c r="I3" s="5"/>
      <c r="J3" s="5"/>
      <c r="K3" s="5"/>
      <c r="L3" s="168"/>
      <c r="M3" s="5"/>
      <c r="N3" s="5"/>
      <c r="O3" s="5"/>
      <c r="P3" s="5"/>
      <c r="Q3" s="5"/>
      <c r="R3" s="168"/>
      <c r="S3" s="5"/>
      <c r="T3" s="5"/>
      <c r="U3" s="5"/>
      <c r="V3" s="5"/>
    </row>
    <row r="4" spans="1:22" s="5" customFormat="1" ht="12.9" customHeight="1">
      <c r="B4" s="70"/>
      <c r="C4" s="19"/>
      <c r="G4" s="108"/>
      <c r="L4" s="168"/>
      <c r="R4" s="168"/>
    </row>
    <row r="5" spans="1:22" ht="14.25" customHeight="1">
      <c r="A5" s="5"/>
      <c r="B5" s="69" t="s">
        <v>18</v>
      </c>
      <c r="C5" s="19"/>
      <c r="D5" s="5"/>
      <c r="E5" s="5"/>
      <c r="F5" s="5"/>
      <c r="G5" s="18"/>
      <c r="H5" s="5"/>
      <c r="I5" s="5"/>
      <c r="J5" s="5"/>
      <c r="K5" s="104"/>
      <c r="L5" s="168"/>
      <c r="M5" s="5"/>
      <c r="N5" s="5"/>
      <c r="O5" s="5"/>
      <c r="P5" s="5"/>
      <c r="Q5" s="5"/>
      <c r="R5" s="168"/>
      <c r="S5" s="5"/>
      <c r="T5" s="5"/>
      <c r="U5" s="5"/>
      <c r="V5" s="5"/>
    </row>
    <row r="6" spans="1:22" ht="12.9" customHeight="1">
      <c r="A6" s="5"/>
      <c r="B6" s="232" t="s">
        <v>39</v>
      </c>
      <c r="C6" s="232"/>
      <c r="D6" s="232"/>
      <c r="E6" s="232"/>
      <c r="F6" s="232"/>
      <c r="G6" s="232"/>
      <c r="H6" s="232"/>
      <c r="I6" s="232"/>
      <c r="J6" s="232"/>
      <c r="K6" s="232"/>
      <c r="L6" s="168"/>
      <c r="M6" s="5"/>
      <c r="N6" s="5"/>
      <c r="O6" s="5"/>
      <c r="P6" s="5"/>
      <c r="Q6" s="5"/>
      <c r="R6" s="168"/>
      <c r="S6" s="5"/>
      <c r="T6" s="5"/>
      <c r="U6" s="5"/>
      <c r="V6" s="5"/>
    </row>
    <row r="7" spans="1:22" ht="10.5" customHeight="1">
      <c r="A7" s="5"/>
      <c r="B7" s="109"/>
      <c r="C7" s="109"/>
      <c r="D7" s="5"/>
      <c r="E7" s="5"/>
      <c r="F7" s="5"/>
      <c r="G7" s="18"/>
      <c r="H7" s="5"/>
      <c r="I7" s="5"/>
      <c r="J7" s="5"/>
      <c r="K7" s="104"/>
      <c r="L7" s="168"/>
      <c r="M7" s="5"/>
      <c r="N7" s="5"/>
      <c r="O7" s="5"/>
      <c r="P7" s="5"/>
      <c r="Q7" s="5"/>
      <c r="R7" s="168"/>
      <c r="S7" s="5"/>
      <c r="T7" s="5"/>
      <c r="U7" s="5"/>
      <c r="V7" s="5"/>
    </row>
    <row r="8" spans="1:22" ht="12.9" customHeight="1">
      <c r="A8" s="5"/>
      <c r="B8" s="59" t="s">
        <v>32</v>
      </c>
      <c r="C8" s="59"/>
      <c r="D8" s="60"/>
      <c r="E8" s="60"/>
      <c r="F8" s="60"/>
      <c r="G8" s="60"/>
      <c r="H8" s="60"/>
      <c r="I8" s="60"/>
      <c r="J8" s="60"/>
      <c r="K8" s="60"/>
      <c r="L8" s="169"/>
      <c r="M8" s="60"/>
      <c r="N8" s="61"/>
      <c r="O8" s="61"/>
      <c r="P8" s="61"/>
      <c r="Q8" s="61"/>
      <c r="R8" s="223"/>
      <c r="S8" s="5"/>
      <c r="T8" s="5"/>
      <c r="U8" s="5"/>
    </row>
    <row r="9" spans="1:22" ht="12.9" customHeight="1">
      <c r="A9" s="5"/>
      <c r="B9" s="59" t="s">
        <v>33</v>
      </c>
      <c r="C9" s="59"/>
      <c r="D9" s="60"/>
      <c r="E9" s="60"/>
      <c r="F9" s="60"/>
      <c r="G9" s="60"/>
      <c r="H9" s="60"/>
      <c r="I9" s="60"/>
      <c r="J9" s="60"/>
      <c r="K9" s="60"/>
      <c r="L9" s="169"/>
      <c r="M9" s="60"/>
      <c r="N9" s="61"/>
      <c r="O9" s="61"/>
      <c r="P9" s="61"/>
      <c r="Q9" s="61"/>
      <c r="R9" s="223"/>
      <c r="S9" s="5"/>
      <c r="T9" s="5"/>
      <c r="U9" s="5"/>
    </row>
    <row r="10" spans="1:22" ht="12.9" customHeight="1">
      <c r="A10" s="5"/>
      <c r="B10" s="59" t="s">
        <v>31</v>
      </c>
      <c r="C10" s="59"/>
      <c r="D10" s="60"/>
      <c r="E10" s="60"/>
      <c r="F10" s="60"/>
      <c r="G10" s="60"/>
      <c r="H10" s="60"/>
      <c r="I10" s="60"/>
      <c r="J10" s="60"/>
      <c r="K10" s="60"/>
      <c r="L10" s="169"/>
      <c r="M10" s="60"/>
      <c r="N10" s="61"/>
      <c r="O10" s="61"/>
      <c r="P10" s="61"/>
      <c r="Q10" s="61"/>
      <c r="R10" s="223"/>
      <c r="S10" s="5"/>
      <c r="T10" s="5"/>
      <c r="U10" s="5"/>
    </row>
    <row r="11" spans="1:22" ht="12.9" customHeight="1" thickBot="1">
      <c r="A11" s="5"/>
      <c r="B11" s="143"/>
      <c r="C11" s="143"/>
      <c r="D11" s="144"/>
      <c r="E11" s="144"/>
      <c r="F11" s="144"/>
      <c r="G11" s="144"/>
      <c r="H11" s="144"/>
      <c r="I11" s="144"/>
      <c r="J11" s="144"/>
      <c r="K11" s="144"/>
      <c r="L11" s="170"/>
      <c r="M11" s="39"/>
      <c r="N11" s="5"/>
      <c r="O11" s="5"/>
      <c r="P11" s="5"/>
      <c r="Q11" s="5"/>
      <c r="R11" s="168"/>
      <c r="S11" s="5"/>
      <c r="T11" s="5"/>
      <c r="U11" s="5"/>
      <c r="V11" s="5"/>
    </row>
    <row r="12" spans="1:22" s="3" customFormat="1" ht="18" customHeight="1" thickBot="1">
      <c r="A12" s="114"/>
      <c r="B12" s="176" t="s">
        <v>7</v>
      </c>
      <c r="C12" s="1" t="s">
        <v>21</v>
      </c>
      <c r="D12" s="160" t="s">
        <v>2</v>
      </c>
      <c r="E12" s="22" t="s">
        <v>0</v>
      </c>
      <c r="F12" s="23" t="s">
        <v>1</v>
      </c>
      <c r="G12" s="23" t="s">
        <v>3</v>
      </c>
      <c r="H12" s="24" t="s">
        <v>4</v>
      </c>
      <c r="I12" s="159" t="s">
        <v>5</v>
      </c>
      <c r="J12" s="17"/>
      <c r="K12" s="4" t="s">
        <v>65</v>
      </c>
      <c r="L12" s="135"/>
      <c r="M12" s="2"/>
      <c r="N12" s="53"/>
      <c r="O12" s="156"/>
      <c r="P12" s="17"/>
      <c r="Q12" s="4" t="s">
        <v>74</v>
      </c>
      <c r="R12" s="135"/>
      <c r="S12" s="2"/>
      <c r="T12" s="53"/>
      <c r="U12" s="156"/>
      <c r="V12" s="17"/>
    </row>
    <row r="13" spans="1:22" ht="16.5" customHeight="1">
      <c r="A13" s="120">
        <v>1</v>
      </c>
      <c r="B13" s="177" t="s">
        <v>52</v>
      </c>
      <c r="C13" s="147"/>
      <c r="D13" s="9">
        <f>COUNT(N13,O16,T13)</f>
        <v>3</v>
      </c>
      <c r="E13" s="9">
        <f>IF(N13&gt;O13,1,0)+IF(O16&gt;N16,1,0)+IF(T13&gt;U13,1,0)</f>
        <v>1</v>
      </c>
      <c r="F13" s="9">
        <f>IF(N13&lt;O13,1,0)+IF(O16&lt;N16,1,0)+IF(T13&lt;U13,1,0)</f>
        <v>2</v>
      </c>
      <c r="G13" s="9">
        <f>SUM(N13+T13+O16)</f>
        <v>5</v>
      </c>
      <c r="H13" s="8">
        <f>VALUE(O13+N16+U13)</f>
        <v>7</v>
      </c>
      <c r="I13" s="161">
        <f>AVERAGE(G13-H13)</f>
        <v>-2</v>
      </c>
      <c r="J13" s="17"/>
      <c r="K13" s="42" t="str">
        <f>B13</f>
        <v xml:space="preserve">CT LA SALLE </v>
      </c>
      <c r="L13" s="94" t="s">
        <v>6</v>
      </c>
      <c r="M13" s="44" t="str">
        <f>B16</f>
        <v>OPEN MARRATXI</v>
      </c>
      <c r="N13" s="52">
        <v>0</v>
      </c>
      <c r="O13" s="52">
        <v>4</v>
      </c>
      <c r="P13" s="3"/>
      <c r="Q13" s="42" t="str">
        <f>B13</f>
        <v xml:space="preserve">CT LA SALLE </v>
      </c>
      <c r="R13" s="94" t="s">
        <v>6</v>
      </c>
      <c r="S13" s="45" t="str">
        <f>B14</f>
        <v>GLOBAL TC</v>
      </c>
      <c r="T13" s="157">
        <v>1</v>
      </c>
      <c r="U13" s="157">
        <v>3</v>
      </c>
      <c r="V13" s="17"/>
    </row>
    <row r="14" spans="1:22" s="3" customFormat="1" ht="16.5" customHeight="1">
      <c r="A14" s="122">
        <v>2</v>
      </c>
      <c r="B14" s="221" t="s">
        <v>10</v>
      </c>
      <c r="C14" s="149"/>
      <c r="D14" s="11">
        <f>COUNT(N14,O17,U13)</f>
        <v>3</v>
      </c>
      <c r="E14" s="11">
        <f>IF(N14&gt;O14,1,0)+IF(O17&gt;N17,1,0)+IF(U13&gt;T13,1,0)</f>
        <v>2</v>
      </c>
      <c r="F14" s="11">
        <f>IF(N14&lt;O14,1,0)+IF(O17&lt;N17,1,0)+IF(U13&lt;T13,1,0)</f>
        <v>1</v>
      </c>
      <c r="G14" s="11">
        <f>SUM(N14+O17+U13)</f>
        <v>9</v>
      </c>
      <c r="H14" s="11">
        <f>VALUE(O14+U13)</f>
        <v>3</v>
      </c>
      <c r="I14" s="12">
        <f t="shared" ref="I14" si="0">AVERAGE(G14-H14)</f>
        <v>6</v>
      </c>
      <c r="J14" s="17"/>
      <c r="K14" s="45" t="str">
        <f>B14</f>
        <v>GLOBAL TC</v>
      </c>
      <c r="L14" s="94" t="s">
        <v>6</v>
      </c>
      <c r="M14" s="43" t="str">
        <f>B15</f>
        <v>SANTA MARIA TC "A"</v>
      </c>
      <c r="N14" s="157">
        <v>4</v>
      </c>
      <c r="O14" s="157">
        <v>0</v>
      </c>
      <c r="P14" s="158"/>
      <c r="Q14" s="44" t="str">
        <f>B15</f>
        <v>SANTA MARIA TC "A"</v>
      </c>
      <c r="R14" s="94" t="s">
        <v>6</v>
      </c>
      <c r="S14" s="45" t="str">
        <f>B16</f>
        <v>OPEN MARRATXI</v>
      </c>
      <c r="T14" s="52">
        <v>0</v>
      </c>
      <c r="U14" s="52">
        <v>4</v>
      </c>
      <c r="V14" s="207" t="s">
        <v>97</v>
      </c>
    </row>
    <row r="15" spans="1:22" s="3" customFormat="1" ht="16.5" customHeight="1">
      <c r="A15" s="122">
        <v>3</v>
      </c>
      <c r="B15" s="131" t="s">
        <v>53</v>
      </c>
      <c r="C15" s="149"/>
      <c r="D15" s="11">
        <f>COUNT(O14,N16,T14)</f>
        <v>3</v>
      </c>
      <c r="E15" s="11">
        <f>IF(O14&gt;N14,1,0)+IF(N16&gt;O16,1,0)+IF(T14&gt;U14,1,0)</f>
        <v>0</v>
      </c>
      <c r="F15" s="11">
        <f>IF(O14&lt;N14,1,0)+IF(N16&lt;O16,1,0)+IF(T14&lt;U14,1,0)</f>
        <v>3</v>
      </c>
      <c r="G15" s="11">
        <v>-12</v>
      </c>
      <c r="H15" s="11">
        <f>VALUE(N14+U14)</f>
        <v>8</v>
      </c>
      <c r="I15" s="12">
        <f t="shared" ref="I15:I16" si="1">AVERAGE(G15-H15)</f>
        <v>-20</v>
      </c>
      <c r="J15" s="17"/>
      <c r="K15" s="4" t="s">
        <v>73</v>
      </c>
      <c r="L15" s="135"/>
      <c r="M15" s="2"/>
      <c r="N15" s="53"/>
      <c r="O15" s="156"/>
      <c r="P15" s="17"/>
      <c r="Q15" s="17"/>
      <c r="R15" s="29"/>
      <c r="S15" s="17"/>
      <c r="T15" s="156"/>
      <c r="U15" s="156"/>
      <c r="V15" s="17"/>
    </row>
    <row r="16" spans="1:22" s="3" customFormat="1" ht="16.5" customHeight="1" thickBot="1">
      <c r="A16" s="126">
        <v>4</v>
      </c>
      <c r="B16" s="271" t="s">
        <v>34</v>
      </c>
      <c r="C16" s="151"/>
      <c r="D16" s="32">
        <f>COUNT(O13,N17,U14)</f>
        <v>3</v>
      </c>
      <c r="E16" s="32">
        <f>IF(O13&gt;N13,1,0)+IF(N17&gt;O17,1,0)+IF(U14&gt;T14,1,0)</f>
        <v>3</v>
      </c>
      <c r="F16" s="32">
        <f>IF(O13&lt;N13,1,0)+IF(N17&lt;O17,1,0)+IF(U14&lt;T14,1,0)</f>
        <v>0</v>
      </c>
      <c r="G16" s="32">
        <f>SUM(O13+N17+U14)</f>
        <v>11</v>
      </c>
      <c r="H16" s="13">
        <f>VALUE(N13+O17+T14)</f>
        <v>2</v>
      </c>
      <c r="I16" s="14">
        <f t="shared" si="1"/>
        <v>9</v>
      </c>
      <c r="J16" s="17"/>
      <c r="K16" s="44" t="str">
        <f>B15</f>
        <v>SANTA MARIA TC "A"</v>
      </c>
      <c r="L16" s="94" t="s">
        <v>6</v>
      </c>
      <c r="M16" s="44" t="str">
        <f>B13</f>
        <v xml:space="preserve">CT LA SALLE </v>
      </c>
      <c r="N16" s="157">
        <v>0</v>
      </c>
      <c r="O16" s="157">
        <v>4</v>
      </c>
      <c r="P16" s="207" t="s">
        <v>97</v>
      </c>
      <c r="Q16" s="17"/>
      <c r="R16" s="29"/>
      <c r="S16" s="17"/>
      <c r="T16" s="156"/>
      <c r="U16" s="156"/>
      <c r="V16" s="5"/>
    </row>
    <row r="17" spans="1:22" s="3" customFormat="1" ht="16.5" customHeight="1">
      <c r="A17" s="152"/>
      <c r="B17" s="153"/>
      <c r="C17" s="154"/>
      <c r="D17" s="155"/>
      <c r="E17" s="155"/>
      <c r="F17" s="155"/>
      <c r="G17" s="155"/>
      <c r="H17" s="155"/>
      <c r="I17" s="155"/>
      <c r="J17" s="17"/>
      <c r="K17" s="44" t="str">
        <f>B16</f>
        <v>OPEN MARRATXI</v>
      </c>
      <c r="L17" s="94" t="s">
        <v>6</v>
      </c>
      <c r="M17" s="44" t="str">
        <f>B14</f>
        <v>GLOBAL TC</v>
      </c>
      <c r="N17" s="157">
        <v>3</v>
      </c>
      <c r="O17" s="157">
        <v>2</v>
      </c>
      <c r="P17" s="17"/>
      <c r="Q17" s="17"/>
      <c r="R17" s="29"/>
      <c r="S17" s="17"/>
      <c r="T17" s="156"/>
      <c r="U17" s="156"/>
      <c r="V17" s="17"/>
    </row>
    <row r="18" spans="1:22" s="3" customFormat="1" ht="17.100000000000001" customHeight="1">
      <c r="A18" s="36"/>
      <c r="B18" s="175" t="s">
        <v>58</v>
      </c>
      <c r="C18" s="145"/>
      <c r="D18" s="37"/>
      <c r="E18" s="37"/>
      <c r="F18" s="37"/>
      <c r="G18" s="37"/>
      <c r="H18" s="37"/>
      <c r="I18" s="37"/>
      <c r="J18" s="17"/>
      <c r="L18" s="171"/>
      <c r="R18" s="171"/>
    </row>
    <row r="21" spans="1:22">
      <c r="B21" s="262" t="s">
        <v>116</v>
      </c>
      <c r="C21" s="264" t="s">
        <v>34</v>
      </c>
      <c r="D21" s="264"/>
      <c r="E21" s="264"/>
      <c r="F21" s="264"/>
      <c r="G21" s="264"/>
    </row>
    <row r="22" spans="1:22">
      <c r="B22" s="263" t="s">
        <v>115</v>
      </c>
      <c r="C22" s="272" t="s">
        <v>10</v>
      </c>
      <c r="D22" s="272"/>
      <c r="E22" s="272"/>
      <c r="F22" s="272"/>
      <c r="G22" s="272"/>
    </row>
  </sheetData>
  <mergeCells count="3">
    <mergeCell ref="B6:K6"/>
    <mergeCell ref="C21:G21"/>
    <mergeCell ref="C22:G22"/>
  </mergeCells>
  <pageMargins left="0.70866141732283472" right="0.70866141732283472" top="0.74803149606299213" bottom="0.74803149606299213" header="0.31496062992125984" footer="0.31496062992125984"/>
  <pageSetup paperSize="9" scale="6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3"/>
  <sheetViews>
    <sheetView showGridLines="0" workbookViewId="0">
      <selection activeCell="C32" sqref="C32:F32"/>
    </sheetView>
  </sheetViews>
  <sheetFormatPr baseColWidth="10" defaultRowHeight="14.4"/>
  <cols>
    <col min="1" max="1" width="3.6640625" customWidth="1"/>
    <col min="2" max="2" width="23" customWidth="1"/>
    <col min="3" max="3" width="3.88671875" customWidth="1"/>
    <col min="4" max="4" width="4" customWidth="1"/>
    <col min="5" max="5" width="3.5546875" customWidth="1"/>
    <col min="6" max="6" width="5" customWidth="1"/>
    <col min="7" max="7" width="4.44140625" customWidth="1"/>
    <col min="8" max="8" width="5.109375" customWidth="1"/>
    <col min="9" max="9" width="2.88671875" customWidth="1"/>
    <col min="10" max="10" width="23.5546875" customWidth="1"/>
    <col min="11" max="11" width="3" customWidth="1"/>
    <col min="12" max="12" width="22.88671875" customWidth="1"/>
    <col min="13" max="13" width="3.5546875" customWidth="1"/>
    <col min="14" max="14" width="3.6640625" customWidth="1"/>
    <col min="15" max="15" width="2.88671875" customWidth="1"/>
    <col min="16" max="16" width="22.33203125" customWidth="1"/>
    <col min="17" max="17" width="3.6640625" customWidth="1"/>
    <col min="18" max="18" width="22" customWidth="1"/>
    <col min="19" max="19" width="3.44140625" customWidth="1"/>
    <col min="20" max="20" width="3.5546875" customWidth="1"/>
  </cols>
  <sheetData>
    <row r="1" spans="1:21" ht="18.600000000000001">
      <c r="A1" s="5"/>
      <c r="B1" s="72" t="s">
        <v>38</v>
      </c>
      <c r="C1" s="5"/>
      <c r="D1" s="5"/>
      <c r="E1" s="5"/>
      <c r="F1" s="5"/>
      <c r="G1" s="5"/>
      <c r="H1" s="5"/>
      <c r="I1" s="5"/>
      <c r="J1" s="5"/>
      <c r="K1" s="5"/>
      <c r="L1" s="5"/>
      <c r="M1" s="5"/>
      <c r="N1" s="5"/>
      <c r="O1" s="5"/>
      <c r="P1" s="5"/>
      <c r="Q1" s="5"/>
      <c r="R1" s="5"/>
      <c r="S1" s="5"/>
      <c r="T1" s="5"/>
      <c r="U1" s="5"/>
    </row>
    <row r="2" spans="1:21" ht="7.5" customHeight="1">
      <c r="A2" s="5"/>
      <c r="B2" s="5"/>
      <c r="C2" s="5"/>
      <c r="D2" s="5"/>
      <c r="E2" s="5"/>
      <c r="F2" s="5"/>
      <c r="G2" s="5"/>
      <c r="H2" s="5"/>
      <c r="I2" s="5"/>
      <c r="J2" s="5"/>
      <c r="K2" s="5"/>
      <c r="L2" s="5"/>
      <c r="M2" s="5"/>
      <c r="N2" s="5"/>
      <c r="O2" s="5"/>
      <c r="P2" s="5"/>
      <c r="Q2" s="5"/>
      <c r="R2" s="5"/>
      <c r="S2" s="5"/>
      <c r="T2" s="5"/>
      <c r="U2" s="5"/>
    </row>
    <row r="3" spans="1:21" ht="15">
      <c r="A3" s="5"/>
      <c r="B3" s="69" t="s">
        <v>26</v>
      </c>
      <c r="C3" s="5"/>
      <c r="D3" s="5"/>
      <c r="E3" s="5"/>
      <c r="F3" s="108"/>
      <c r="G3" s="5"/>
      <c r="H3" s="5"/>
      <c r="I3" s="5"/>
      <c r="J3" s="5"/>
      <c r="K3" s="5"/>
      <c r="L3" s="5"/>
      <c r="M3" s="5"/>
      <c r="N3" s="5"/>
      <c r="O3" s="5"/>
      <c r="P3" s="5"/>
      <c r="Q3" s="5"/>
      <c r="R3" s="5"/>
      <c r="S3" s="5"/>
      <c r="T3" s="5"/>
      <c r="U3" s="5"/>
    </row>
    <row r="4" spans="1:21" s="5" customFormat="1" ht="15">
      <c r="B4" s="70"/>
      <c r="F4" s="108"/>
    </row>
    <row r="5" spans="1:21" ht="15">
      <c r="A5" s="5"/>
      <c r="B5" s="69" t="s">
        <v>18</v>
      </c>
      <c r="C5" s="5"/>
      <c r="D5" s="5"/>
      <c r="E5" s="5"/>
      <c r="F5" s="18"/>
      <c r="G5" s="5"/>
      <c r="H5" s="5"/>
      <c r="I5" s="5"/>
      <c r="J5" s="104"/>
      <c r="K5" s="5"/>
      <c r="L5" s="5"/>
      <c r="M5" s="5"/>
      <c r="N5" s="5"/>
      <c r="O5" s="5"/>
      <c r="P5" s="5"/>
      <c r="Q5" s="5"/>
      <c r="R5" s="5"/>
      <c r="S5" s="5"/>
      <c r="T5" s="5"/>
      <c r="U5" s="5"/>
    </row>
    <row r="6" spans="1:21">
      <c r="A6" s="5"/>
      <c r="B6" s="232" t="s">
        <v>39</v>
      </c>
      <c r="C6" s="232"/>
      <c r="D6" s="232"/>
      <c r="E6" s="232"/>
      <c r="F6" s="232"/>
      <c r="G6" s="232"/>
      <c r="H6" s="232"/>
      <c r="I6" s="232"/>
      <c r="J6" s="232"/>
      <c r="K6" s="232"/>
      <c r="L6" s="5"/>
      <c r="M6" s="5"/>
      <c r="N6" s="5"/>
      <c r="O6" s="5"/>
      <c r="P6" s="5"/>
      <c r="Q6" s="5"/>
      <c r="R6" s="5"/>
      <c r="S6" s="5"/>
      <c r="T6" s="5"/>
      <c r="U6" s="5"/>
    </row>
    <row r="7" spans="1:21">
      <c r="A7" s="5"/>
      <c r="B7" s="59" t="s">
        <v>32</v>
      </c>
      <c r="C7" s="59"/>
      <c r="D7" s="60"/>
      <c r="E7" s="60"/>
      <c r="F7" s="60"/>
      <c r="G7" s="60"/>
      <c r="H7" s="60"/>
      <c r="I7" s="60"/>
      <c r="J7" s="60"/>
      <c r="K7" s="60"/>
      <c r="L7" s="60"/>
      <c r="M7" s="60"/>
      <c r="N7" s="60"/>
      <c r="O7" s="61"/>
      <c r="P7" s="61"/>
      <c r="Q7" s="61"/>
      <c r="R7" s="5"/>
      <c r="S7" s="5"/>
      <c r="T7" s="5"/>
    </row>
    <row r="8" spans="1:21">
      <c r="A8" s="5"/>
      <c r="B8" s="59" t="s">
        <v>33</v>
      </c>
      <c r="C8" s="59"/>
      <c r="D8" s="60"/>
      <c r="E8" s="60"/>
      <c r="F8" s="60"/>
      <c r="G8" s="60"/>
      <c r="H8" s="60"/>
      <c r="I8" s="60"/>
      <c r="J8" s="60"/>
      <c r="K8" s="60"/>
      <c r="L8" s="60"/>
      <c r="M8" s="60"/>
      <c r="N8" s="60"/>
      <c r="O8" s="61"/>
      <c r="P8" s="61"/>
      <c r="Q8" s="61"/>
      <c r="R8" s="5"/>
      <c r="S8" s="5"/>
      <c r="T8" s="5"/>
    </row>
    <row r="9" spans="1:21">
      <c r="A9" s="5"/>
      <c r="B9" s="59" t="s">
        <v>31</v>
      </c>
      <c r="C9" s="59"/>
      <c r="D9" s="60"/>
      <c r="E9" s="60"/>
      <c r="F9" s="60"/>
      <c r="G9" s="60"/>
      <c r="H9" s="60"/>
      <c r="I9" s="60"/>
      <c r="J9" s="60"/>
      <c r="K9" s="60"/>
      <c r="L9" s="60"/>
      <c r="M9" s="60"/>
      <c r="N9" s="60"/>
      <c r="O9" s="61"/>
      <c r="P9" s="61"/>
      <c r="Q9" s="61"/>
      <c r="R9" s="5"/>
      <c r="S9" s="5"/>
      <c r="T9" s="5"/>
    </row>
    <row r="10" spans="1:21" ht="15">
      <c r="A10" s="5"/>
      <c r="B10" s="109"/>
      <c r="C10" s="5"/>
      <c r="D10" s="5"/>
      <c r="E10" s="5"/>
      <c r="F10" s="18"/>
      <c r="G10" s="5"/>
      <c r="H10" s="5"/>
      <c r="I10" s="5"/>
      <c r="J10" s="104"/>
      <c r="K10" s="5"/>
      <c r="L10" s="5"/>
      <c r="M10" s="5"/>
      <c r="N10" s="5"/>
      <c r="O10" s="5"/>
      <c r="P10" s="5"/>
      <c r="Q10" s="5"/>
      <c r="R10" s="5"/>
      <c r="S10" s="5"/>
      <c r="T10" s="5"/>
      <c r="U10" s="5"/>
    </row>
    <row r="11" spans="1:21" s="3" customFormat="1" ht="14.1" customHeight="1">
      <c r="A11" s="17"/>
      <c r="B11" s="17"/>
      <c r="C11" s="17"/>
      <c r="D11" s="17"/>
      <c r="E11" s="17"/>
      <c r="F11" s="17"/>
      <c r="G11" s="17"/>
      <c r="H11" s="17"/>
      <c r="I11" s="17"/>
      <c r="J11" s="110"/>
      <c r="K11" s="40"/>
      <c r="L11" s="110"/>
      <c r="M11" s="111"/>
      <c r="N11" s="111"/>
      <c r="O11" s="17"/>
      <c r="P11" s="17"/>
      <c r="Q11" s="17"/>
      <c r="R11" s="17"/>
      <c r="S11" s="17"/>
      <c r="T11" s="17"/>
      <c r="U11" s="17"/>
    </row>
    <row r="12" spans="1:21" s="17" customFormat="1" ht="15" thickBot="1">
      <c r="A12" s="112"/>
      <c r="B12" s="41"/>
      <c r="C12" s="113"/>
      <c r="D12" s="113"/>
      <c r="E12" s="113"/>
      <c r="F12" s="113"/>
      <c r="G12" s="113"/>
      <c r="H12" s="113"/>
      <c r="J12" s="40"/>
      <c r="K12" s="40"/>
      <c r="L12" s="40"/>
      <c r="M12" s="111"/>
      <c r="N12" s="111"/>
      <c r="P12" s="40"/>
      <c r="Q12" s="40"/>
      <c r="R12" s="40"/>
      <c r="S12" s="111"/>
      <c r="T12" s="111"/>
    </row>
    <row r="13" spans="1:21" s="3" customFormat="1" ht="15" thickBot="1">
      <c r="A13" s="114"/>
      <c r="B13" s="115" t="s">
        <v>7</v>
      </c>
      <c r="C13" s="21" t="s">
        <v>2</v>
      </c>
      <c r="D13" s="116" t="s">
        <v>0</v>
      </c>
      <c r="E13" s="117" t="s">
        <v>1</v>
      </c>
      <c r="F13" s="117" t="s">
        <v>3</v>
      </c>
      <c r="G13" s="118" t="s">
        <v>4</v>
      </c>
      <c r="H13" s="119" t="s">
        <v>5</v>
      </c>
      <c r="I13" s="17"/>
      <c r="J13" s="4" t="s">
        <v>59</v>
      </c>
      <c r="K13" s="7"/>
      <c r="L13" s="2"/>
      <c r="M13" s="26"/>
      <c r="N13" s="17"/>
      <c r="O13" s="17"/>
      <c r="P13" s="4" t="s">
        <v>63</v>
      </c>
      <c r="Q13" s="7"/>
      <c r="R13" s="2"/>
      <c r="S13" s="26"/>
      <c r="T13" s="17"/>
      <c r="U13" s="17"/>
    </row>
    <row r="14" spans="1:21" s="3" customFormat="1" ht="17.100000000000001" customHeight="1">
      <c r="A14" s="120">
        <v>1</v>
      </c>
      <c r="B14" s="177" t="s">
        <v>10</v>
      </c>
      <c r="C14" s="8">
        <f>COUNT(M14,N18,M22,T15,T18)</f>
        <v>4</v>
      </c>
      <c r="D14" s="9">
        <f>IF(M14&gt;N14,1,0)+IF(N18&gt;M18,1,0)+IF(M22&gt;N22,1,0)+IF(S15&gt;T15,1,0)+IF(T18&gt;S18,1,0)</f>
        <v>1</v>
      </c>
      <c r="E14" s="9">
        <f>IF(M14&lt;N14,1,0)+IF(N18&lt;M18,1,0)+IF(M22&lt;N22,1,0)+IF(S15&lt;T15,1,0)+IF(T18&lt;S18,1,0)</f>
        <v>3</v>
      </c>
      <c r="F14" s="9">
        <f>SUM(M14+N18+M22+S15+T18)</f>
        <v>3</v>
      </c>
      <c r="G14" s="9">
        <f>VALUE(N14+M18+N22+T15+S18)</f>
        <v>9</v>
      </c>
      <c r="H14" s="10">
        <f>AVERAGE(F14-G14)</f>
        <v>-6</v>
      </c>
      <c r="I14" s="17"/>
      <c r="J14" s="42" t="str">
        <f>B14</f>
        <v>GLOBAL TC</v>
      </c>
      <c r="K14" s="43"/>
      <c r="L14" s="121" t="str">
        <f>B19</f>
        <v>DESCANSA</v>
      </c>
      <c r="M14" s="133"/>
      <c r="N14" s="133"/>
      <c r="O14" s="17"/>
      <c r="P14" s="42" t="str">
        <f>B17</f>
        <v>SPORTING TC</v>
      </c>
      <c r="Q14" s="94" t="s">
        <v>6</v>
      </c>
      <c r="R14" s="42" t="str">
        <f>B18</f>
        <v>CT LA SALLE</v>
      </c>
      <c r="S14" s="157">
        <v>3</v>
      </c>
      <c r="T14" s="157">
        <v>0</v>
      </c>
      <c r="U14" s="17"/>
    </row>
    <row r="15" spans="1:21" s="3" customFormat="1" ht="17.100000000000001" customHeight="1">
      <c r="A15" s="122">
        <v>2</v>
      </c>
      <c r="B15" s="222" t="s">
        <v>25</v>
      </c>
      <c r="C15" s="11">
        <f>COUNT(N15,N19,M23,T16,S18)</f>
        <v>4</v>
      </c>
      <c r="D15" s="11">
        <f>IF(N15&gt;M15,1,0)+IF(N19&gt;M19,1,0)+IF(M23&gt;N23,1,0)+IF(T16&gt;S16,1,0)+IF(S18&gt;T18,1,0)</f>
        <v>4</v>
      </c>
      <c r="E15" s="11">
        <f>IF(N15&lt;M15,1,0)+IF(N19&lt;M19,1,0)+IF(M23&lt;N23,1,0)+IF(T16&lt;S16,1,0)+IF(S18&lt;T18,1,0)</f>
        <v>0</v>
      </c>
      <c r="F15" s="11">
        <f>VALUE(N15+N19+M23+T16+S18)</f>
        <v>11</v>
      </c>
      <c r="G15" s="11">
        <f>VALUE(M15+M19+N23+S16+T18)</f>
        <v>1</v>
      </c>
      <c r="H15" s="12">
        <f>AVERAGE(F15-G15)</f>
        <v>10</v>
      </c>
      <c r="I15" s="17"/>
      <c r="J15" s="42" t="str">
        <f>B18</f>
        <v>CT LA SALLE</v>
      </c>
      <c r="K15" s="94" t="s">
        <v>6</v>
      </c>
      <c r="L15" s="44" t="str">
        <f>B15</f>
        <v>RAFA NADAL CLUB "A"</v>
      </c>
      <c r="M15" s="52">
        <v>0</v>
      </c>
      <c r="N15" s="52">
        <v>3</v>
      </c>
      <c r="O15" s="17"/>
      <c r="P15" s="44" t="str">
        <f>B14</f>
        <v>GLOBAL TC</v>
      </c>
      <c r="Q15" s="94" t="s">
        <v>6</v>
      </c>
      <c r="R15" s="42" t="str">
        <f>B16</f>
        <v>RAFA NADAL CLUB "B"</v>
      </c>
      <c r="S15" s="157">
        <v>1</v>
      </c>
      <c r="T15" s="157">
        <v>2</v>
      </c>
      <c r="U15" s="17"/>
    </row>
    <row r="16" spans="1:21" s="3" customFormat="1" ht="17.100000000000001" customHeight="1">
      <c r="A16" s="122">
        <v>3</v>
      </c>
      <c r="B16" s="131" t="s">
        <v>77</v>
      </c>
      <c r="C16" s="11">
        <f>COUNT(M16,N20,N23,S15,S20)</f>
        <v>4</v>
      </c>
      <c r="D16" s="11">
        <f>IF(M16&gt;N16,1,0)+IF(N20&gt;M20,1,0)+IF(N23&gt;M23,1,0)+IF(T15&gt;S15,1,0)+IF(S20&gt;T20,1,0)</f>
        <v>2</v>
      </c>
      <c r="E16" s="123">
        <f>IF(M16&lt;N16,1,0)+IF(N20&lt;M20,1,0)+IF(N23&lt;M23,1,0)+IF(T15&lt;S15,1,0)+IF(S20&lt;T20,1,0)</f>
        <v>2</v>
      </c>
      <c r="F16" s="11">
        <f>VALUE(M16+N20+N23+T15+S20)</f>
        <v>5</v>
      </c>
      <c r="G16" s="11">
        <f>VALUE(N16+M20+M23+S15+T20)</f>
        <v>7</v>
      </c>
      <c r="H16" s="12">
        <f>AVERAGE(F16-G16)</f>
        <v>-2</v>
      </c>
      <c r="I16" s="17"/>
      <c r="J16" s="42" t="str">
        <f>B16</f>
        <v>RAFA NADAL CLUB "B"</v>
      </c>
      <c r="K16" s="94" t="s">
        <v>6</v>
      </c>
      <c r="L16" s="44" t="str">
        <f>B17</f>
        <v>SPORTING TC</v>
      </c>
      <c r="M16" s="52">
        <v>1</v>
      </c>
      <c r="N16" s="52">
        <v>2</v>
      </c>
      <c r="O16" s="17"/>
      <c r="P16" s="128" t="str">
        <f>B19</f>
        <v>DESCANSA</v>
      </c>
      <c r="Q16" s="94"/>
      <c r="R16" s="45" t="str">
        <f>B15</f>
        <v>RAFA NADAL CLUB "A"</v>
      </c>
      <c r="S16" s="51"/>
      <c r="T16" s="51"/>
      <c r="U16" s="17"/>
    </row>
    <row r="17" spans="1:21" s="3" customFormat="1" ht="17.100000000000001" customHeight="1">
      <c r="A17" s="125">
        <v>4</v>
      </c>
      <c r="B17" s="221" t="s">
        <v>36</v>
      </c>
      <c r="C17" s="11">
        <f>COUNT(N16,M19,N22,S14,S19)</f>
        <v>4</v>
      </c>
      <c r="D17" s="11">
        <f>IF(N16&gt;M16,1,0)+IF(M19&gt;N19,1,0)+IF(N22&gt;M22,1,0)+IF(S14&gt;T14,1,0)+IF(S19&gt;T19,1,0)</f>
        <v>3</v>
      </c>
      <c r="E17" s="11">
        <f>IF(N16&lt;M16,1,0)+IF(M19&lt;N19,1,0)+IF(N22&lt;M22,1,0)+IF(S14&lt;T14,1,0)+IF(S19&lt;T19,1,0)</f>
        <v>1</v>
      </c>
      <c r="F17" s="11">
        <f>VALUE(N16+M19+N22+S14+S19)</f>
        <v>9</v>
      </c>
      <c r="G17" s="11">
        <f>VALUE(M16+N19+M22+T14+T19)</f>
        <v>3</v>
      </c>
      <c r="H17" s="12">
        <f>AVERAGE(F17-G17)</f>
        <v>6</v>
      </c>
      <c r="I17" s="17"/>
      <c r="J17" s="4" t="s">
        <v>60</v>
      </c>
      <c r="K17" s="135"/>
      <c r="L17" s="2"/>
      <c r="M17" s="96"/>
      <c r="N17" s="181"/>
      <c r="O17" s="17"/>
      <c r="P17" s="4" t="s">
        <v>64</v>
      </c>
      <c r="Q17" s="135"/>
      <c r="R17" s="2"/>
      <c r="S17" s="26"/>
      <c r="T17" s="183"/>
      <c r="U17" s="17"/>
    </row>
    <row r="18" spans="1:21" s="17" customFormat="1" ht="15" thickBot="1">
      <c r="A18" s="126">
        <v>5</v>
      </c>
      <c r="B18" s="132" t="s">
        <v>45</v>
      </c>
      <c r="C18" s="13">
        <f>COUNT(M15,M18,N24,S14,T20)</f>
        <v>4</v>
      </c>
      <c r="D18" s="13">
        <f>IF(M15&gt;N15,1,0)+IF(M18&gt;N18,1,0)+IF(N24&gt;M24,1,0)+IF(T14&gt;S14,1,0)+IF(T20&gt;S20,1,0)</f>
        <v>0</v>
      </c>
      <c r="E18" s="13">
        <f>IF(M15&lt;N15,1,0)+IF(M18&lt;N18,1,0)+IF(N24&lt;M24,1,0)+IF(T14&lt;S14,1,0)+IF(T20&lt;S20,1,0)</f>
        <v>4</v>
      </c>
      <c r="F18" s="13">
        <f>VALUE(M15+M18+N24+T14+T20)</f>
        <v>2</v>
      </c>
      <c r="G18" s="13">
        <f>VALUE(N15+N18+M24+S14+S20)</f>
        <v>10</v>
      </c>
      <c r="H18" s="14">
        <f>AVERAGE(F18-G18)</f>
        <v>-8</v>
      </c>
      <c r="J18" s="42" t="str">
        <f>B18</f>
        <v>CT LA SALLE</v>
      </c>
      <c r="K18" s="94" t="s">
        <v>6</v>
      </c>
      <c r="L18" s="46" t="str">
        <f>B14</f>
        <v>GLOBAL TC</v>
      </c>
      <c r="M18" s="52">
        <v>1</v>
      </c>
      <c r="N18" s="52">
        <v>2</v>
      </c>
      <c r="P18" s="42" t="str">
        <f>B15</f>
        <v>RAFA NADAL CLUB "A"</v>
      </c>
      <c r="Q18" s="94" t="s">
        <v>6</v>
      </c>
      <c r="R18" s="42" t="str">
        <f>B14</f>
        <v>GLOBAL TC</v>
      </c>
      <c r="S18" s="157">
        <v>3</v>
      </c>
      <c r="T18" s="157">
        <v>0</v>
      </c>
    </row>
    <row r="19" spans="1:21" s="17" customFormat="1" ht="17.100000000000001" customHeight="1">
      <c r="A19" s="36"/>
      <c r="B19" s="127" t="s">
        <v>11</v>
      </c>
      <c r="C19" s="37"/>
      <c r="D19" s="37"/>
      <c r="E19" s="37"/>
      <c r="F19" s="37"/>
      <c r="G19" s="37"/>
      <c r="H19" s="37"/>
      <c r="J19" s="42" t="str">
        <f>B17</f>
        <v>SPORTING TC</v>
      </c>
      <c r="K19" s="94" t="s">
        <v>6</v>
      </c>
      <c r="L19" s="46" t="str">
        <f>B15</f>
        <v>RAFA NADAL CLUB "A"</v>
      </c>
      <c r="M19" s="52">
        <v>1</v>
      </c>
      <c r="N19" s="52">
        <v>2</v>
      </c>
      <c r="P19" s="42" t="str">
        <f>B17</f>
        <v>SPORTING TC</v>
      </c>
      <c r="Q19" s="94"/>
      <c r="R19" s="128" t="str">
        <f>B19</f>
        <v>DESCANSA</v>
      </c>
      <c r="S19" s="51"/>
      <c r="T19" s="51"/>
    </row>
    <row r="20" spans="1:21" s="17" customFormat="1" ht="17.100000000000001" customHeight="1">
      <c r="J20" s="124" t="str">
        <f>B19</f>
        <v>DESCANSA</v>
      </c>
      <c r="K20" s="94"/>
      <c r="L20" s="46" t="str">
        <f>B16</f>
        <v>RAFA NADAL CLUB "B"</v>
      </c>
      <c r="M20" s="51"/>
      <c r="N20" s="51"/>
      <c r="P20" s="42" t="str">
        <f>B16</f>
        <v>RAFA NADAL CLUB "B"</v>
      </c>
      <c r="Q20" s="94" t="s">
        <v>6</v>
      </c>
      <c r="R20" s="46" t="str">
        <f>B18</f>
        <v>CT LA SALLE</v>
      </c>
      <c r="S20" s="157">
        <v>2</v>
      </c>
      <c r="T20" s="157">
        <v>1</v>
      </c>
    </row>
    <row r="21" spans="1:21" s="3" customFormat="1" ht="17.100000000000001" customHeight="1">
      <c r="A21" s="17"/>
      <c r="B21" s="17"/>
      <c r="C21" s="17"/>
      <c r="D21" s="17"/>
      <c r="E21" s="17"/>
      <c r="F21" s="17"/>
      <c r="G21" s="17"/>
      <c r="H21" s="17"/>
      <c r="I21" s="17"/>
      <c r="J21" s="4" t="s">
        <v>61</v>
      </c>
      <c r="K21" s="135"/>
      <c r="L21" s="2"/>
      <c r="M21" s="96"/>
      <c r="N21" s="181"/>
      <c r="O21" s="17"/>
      <c r="P21" s="40"/>
      <c r="Q21" s="40"/>
      <c r="R21" s="40"/>
      <c r="S21" s="111"/>
      <c r="T21" s="111"/>
      <c r="U21" s="17"/>
    </row>
    <row r="22" spans="1:21" s="3" customFormat="1" ht="17.100000000000001" customHeight="1">
      <c r="A22" s="17"/>
      <c r="B22" s="262" t="s">
        <v>116</v>
      </c>
      <c r="C22" s="264" t="s">
        <v>25</v>
      </c>
      <c r="D22" s="264"/>
      <c r="E22" s="264"/>
      <c r="F22" s="264"/>
      <c r="G22" s="264"/>
      <c r="H22" s="17"/>
      <c r="I22" s="17"/>
      <c r="J22" s="42" t="str">
        <f>B14</f>
        <v>GLOBAL TC</v>
      </c>
      <c r="K22" s="94" t="s">
        <v>6</v>
      </c>
      <c r="L22" s="42" t="str">
        <f>B17</f>
        <v>SPORTING TC</v>
      </c>
      <c r="M22" s="52">
        <v>0</v>
      </c>
      <c r="N22" s="52">
        <v>3</v>
      </c>
      <c r="O22" s="17"/>
      <c r="P22" s="17"/>
      <c r="Q22" s="17"/>
      <c r="R22" s="17"/>
      <c r="S22" s="17"/>
      <c r="T22" s="17"/>
      <c r="U22" s="17"/>
    </row>
    <row r="23" spans="1:21" s="3" customFormat="1">
      <c r="A23" s="5"/>
      <c r="B23" s="263" t="s">
        <v>115</v>
      </c>
      <c r="C23" s="265" t="s">
        <v>36</v>
      </c>
      <c r="D23" s="265"/>
      <c r="E23" s="265"/>
      <c r="F23" s="265"/>
      <c r="G23" s="265"/>
      <c r="H23" s="17"/>
      <c r="I23" s="17"/>
      <c r="J23" s="44" t="str">
        <f>B15</f>
        <v>RAFA NADAL CLUB "A"</v>
      </c>
      <c r="K23" s="94" t="s">
        <v>6</v>
      </c>
      <c r="L23" s="42" t="str">
        <f>B16</f>
        <v>RAFA NADAL CLUB "B"</v>
      </c>
      <c r="M23" s="52">
        <v>3</v>
      </c>
      <c r="N23" s="52">
        <v>0</v>
      </c>
      <c r="O23" s="17"/>
      <c r="P23" s="17"/>
      <c r="Q23" s="17"/>
      <c r="R23" s="17"/>
      <c r="S23" s="17"/>
      <c r="T23" s="17"/>
      <c r="U23" s="17"/>
    </row>
    <row r="24" spans="1:21" s="3" customFormat="1" ht="17.100000000000001" customHeight="1">
      <c r="A24" s="17"/>
      <c r="B24" s="17"/>
      <c r="C24" s="17"/>
      <c r="D24" s="17"/>
      <c r="E24" s="17"/>
      <c r="F24" s="17"/>
      <c r="G24" s="17"/>
      <c r="H24" s="17"/>
      <c r="I24" s="17"/>
      <c r="J24" s="124" t="str">
        <f>B19</f>
        <v>DESCANSA</v>
      </c>
      <c r="K24" s="43"/>
      <c r="L24" s="46" t="str">
        <f>B18</f>
        <v>CT LA SALLE</v>
      </c>
      <c r="M24" s="51"/>
      <c r="N24" s="51"/>
      <c r="O24" s="17"/>
      <c r="P24" s="17"/>
      <c r="Q24" s="17"/>
      <c r="R24" s="17"/>
      <c r="S24" s="17"/>
      <c r="T24" s="17"/>
      <c r="U24" s="17"/>
    </row>
    <row r="25" spans="1:21" s="3" customFormat="1" ht="17.100000000000001" customHeight="1">
      <c r="J25" s="180"/>
      <c r="K25" s="110"/>
      <c r="L25" s="110"/>
      <c r="M25" s="182"/>
      <c r="N25" s="182"/>
    </row>
    <row r="26" spans="1:21" ht="13.5" customHeight="1">
      <c r="A26" s="17"/>
      <c r="B26" s="163" t="s">
        <v>75</v>
      </c>
      <c r="C26" s="17"/>
      <c r="D26" s="17"/>
      <c r="E26" s="17"/>
      <c r="F26" s="17"/>
      <c r="G26" s="17"/>
      <c r="H26" s="17"/>
      <c r="I26" s="17"/>
      <c r="J26" s="17"/>
      <c r="K26" s="17"/>
      <c r="L26" s="17"/>
      <c r="M26" s="17"/>
      <c r="N26" s="17"/>
      <c r="O26" s="17"/>
      <c r="P26" s="17"/>
      <c r="Q26" s="17"/>
      <c r="R26" s="17"/>
      <c r="S26" s="17"/>
      <c r="T26" s="17"/>
      <c r="U26" s="5"/>
    </row>
    <row r="27" spans="1:21" s="17" customFormat="1" ht="12.9" customHeight="1">
      <c r="A27" s="112"/>
      <c r="B27" s="41"/>
      <c r="C27" s="113"/>
      <c r="D27" s="113"/>
      <c r="E27" s="113"/>
      <c r="F27" s="113"/>
      <c r="G27" s="113"/>
      <c r="H27" s="113"/>
      <c r="J27" s="40"/>
      <c r="K27" s="40"/>
      <c r="L27" s="40"/>
      <c r="M27" s="111"/>
      <c r="N27" s="111"/>
      <c r="P27" s="40"/>
      <c r="Q27" s="40"/>
      <c r="R27" s="130"/>
      <c r="S27" s="111"/>
      <c r="T27" s="111"/>
    </row>
    <row r="28" spans="1:21" ht="21" customHeight="1">
      <c r="B28" s="224"/>
      <c r="C28" s="68"/>
      <c r="D28" s="240"/>
      <c r="E28" s="240"/>
      <c r="F28" s="240"/>
      <c r="L28" s="229" t="s">
        <v>13</v>
      </c>
      <c r="M28" s="229"/>
      <c r="N28" s="229"/>
      <c r="O28" s="229"/>
      <c r="P28" s="229"/>
      <c r="Q28" s="229"/>
      <c r="R28" s="229"/>
      <c r="S28" s="229"/>
      <c r="T28" s="229"/>
      <c r="U28" s="229"/>
    </row>
    <row r="29" spans="1:21" ht="12" customHeight="1">
      <c r="A29" s="5"/>
      <c r="L29" s="229"/>
      <c r="M29" s="229"/>
      <c r="N29" s="229"/>
      <c r="O29" s="229"/>
      <c r="P29" s="229"/>
      <c r="Q29" s="229"/>
      <c r="R29" s="229"/>
      <c r="S29" s="229"/>
      <c r="T29" s="229"/>
      <c r="U29" s="229"/>
    </row>
    <row r="30" spans="1:21" ht="23.4" customHeight="1">
      <c r="A30" s="5"/>
      <c r="B30" s="225"/>
      <c r="C30" s="226"/>
      <c r="D30" s="227"/>
      <c r="E30" s="227"/>
      <c r="L30" s="229"/>
      <c r="M30" s="229"/>
      <c r="N30" s="229"/>
      <c r="O30" s="229"/>
      <c r="P30" s="229"/>
      <c r="Q30" s="229"/>
      <c r="R30" s="229"/>
      <c r="S30" s="229"/>
      <c r="T30" s="229"/>
      <c r="U30" s="229"/>
    </row>
    <row r="31" spans="1:21">
      <c r="A31" s="5"/>
      <c r="B31" s="68"/>
      <c r="C31" s="245"/>
      <c r="D31" s="245"/>
      <c r="E31" s="245"/>
      <c r="F31" s="245"/>
      <c r="I31" s="5"/>
      <c r="J31" s="17"/>
      <c r="K31" s="17"/>
      <c r="L31" s="17"/>
      <c r="M31" s="17"/>
      <c r="N31" s="17"/>
      <c r="O31" s="17"/>
      <c r="P31" s="17"/>
      <c r="Q31" s="17"/>
      <c r="R31" s="17"/>
      <c r="S31" s="17"/>
      <c r="T31" s="17"/>
      <c r="U31" s="5"/>
    </row>
    <row r="32" spans="1:21">
      <c r="B32" s="68"/>
      <c r="C32" s="246"/>
      <c r="D32" s="246"/>
      <c r="E32" s="246"/>
      <c r="F32" s="246"/>
    </row>
    <row r="33" spans="10:17" ht="17.399999999999999" customHeight="1">
      <c r="J33" s="163"/>
      <c r="K33" s="163"/>
      <c r="L33" s="163"/>
      <c r="M33" s="163"/>
      <c r="N33" s="163"/>
      <c r="O33" s="163"/>
      <c r="P33" s="163"/>
      <c r="Q33" s="163"/>
    </row>
  </sheetData>
  <mergeCells count="7">
    <mergeCell ref="L28:U30"/>
    <mergeCell ref="B6:K6"/>
    <mergeCell ref="D28:F28"/>
    <mergeCell ref="C31:F31"/>
    <mergeCell ref="C32:F32"/>
    <mergeCell ref="C22:G22"/>
    <mergeCell ref="C23:G23"/>
  </mergeCells>
  <pageMargins left="0.70866141732283472" right="0.70866141732283472" top="0.74803149606299213" bottom="0.74803149606299213" header="0.31496062992125984" footer="0.31496062992125984"/>
  <pageSetup paperSize="9" scale="72" orientation="landscape" r:id="rId1"/>
  <ignoredErrors>
    <ignoredError sqref="J15"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8"/>
  <sheetViews>
    <sheetView showGridLines="0" workbookViewId="0">
      <selection activeCell="K39" sqref="K39"/>
    </sheetView>
  </sheetViews>
  <sheetFormatPr baseColWidth="10" defaultRowHeight="14.4"/>
  <cols>
    <col min="1" max="1" width="3.6640625" customWidth="1"/>
    <col min="2" max="2" width="24" customWidth="1"/>
    <col min="3" max="3" width="4.77734375" customWidth="1"/>
    <col min="4" max="4" width="3.88671875" customWidth="1"/>
    <col min="5" max="5" width="4" customWidth="1"/>
    <col min="6" max="6" width="3.5546875" customWidth="1"/>
    <col min="7" max="7" width="4.88671875" customWidth="1"/>
    <col min="8" max="8" width="4.21875" customWidth="1"/>
    <col min="9" max="9" width="5.109375" customWidth="1"/>
    <col min="10" max="10" width="5.6640625" customWidth="1"/>
    <col min="11" max="11" width="22.88671875" customWidth="1"/>
    <col min="12" max="12" width="3" customWidth="1"/>
    <col min="13" max="13" width="22.5546875" customWidth="1"/>
    <col min="14" max="14" width="3.5546875" customWidth="1"/>
    <col min="15" max="15" width="3.6640625" customWidth="1"/>
    <col min="16" max="16" width="2.88671875" customWidth="1"/>
    <col min="17" max="17" width="20.5546875" customWidth="1"/>
    <col min="18" max="18" width="2.6640625" customWidth="1"/>
    <col min="19" max="19" width="20.88671875" customWidth="1"/>
    <col min="20" max="20" width="3.44140625" customWidth="1"/>
    <col min="21" max="21" width="3.5546875" customWidth="1"/>
  </cols>
  <sheetData>
    <row r="1" spans="1:22" ht="18.600000000000001">
      <c r="A1" s="5"/>
      <c r="B1" s="72" t="s">
        <v>38</v>
      </c>
      <c r="C1" s="27"/>
      <c r="D1" s="5"/>
      <c r="E1" s="5"/>
      <c r="F1" s="5"/>
      <c r="G1" s="5"/>
      <c r="H1" s="5"/>
      <c r="I1" s="5"/>
      <c r="J1" s="5"/>
      <c r="K1" s="5"/>
      <c r="L1" s="5"/>
      <c r="M1" s="5"/>
      <c r="N1" s="5"/>
      <c r="O1" s="5"/>
      <c r="P1" s="5"/>
      <c r="Q1" s="5"/>
      <c r="R1" s="5"/>
      <c r="S1" s="5"/>
      <c r="T1" s="5"/>
      <c r="U1" s="5"/>
      <c r="V1" s="5"/>
    </row>
    <row r="2" spans="1:22" ht="8.25" customHeight="1">
      <c r="A2" s="5"/>
      <c r="B2" s="5"/>
      <c r="C2" s="5"/>
      <c r="D2" s="5"/>
      <c r="E2" s="5"/>
      <c r="F2" s="5"/>
      <c r="G2" s="5"/>
      <c r="H2" s="5"/>
      <c r="I2" s="5"/>
      <c r="J2" s="5"/>
      <c r="K2" s="5"/>
      <c r="L2" s="5"/>
      <c r="M2" s="5"/>
      <c r="N2" s="5"/>
      <c r="O2" s="5"/>
      <c r="P2" s="5"/>
      <c r="Q2" s="5"/>
      <c r="R2" s="5"/>
      <c r="S2" s="5"/>
      <c r="T2" s="5"/>
      <c r="U2" s="5"/>
      <c r="V2" s="5"/>
    </row>
    <row r="3" spans="1:22" ht="14.1" customHeight="1">
      <c r="A3" s="5"/>
      <c r="B3" s="69" t="s">
        <v>27</v>
      </c>
      <c r="C3" s="19"/>
      <c r="D3" s="5"/>
      <c r="E3" s="5"/>
      <c r="F3" s="5"/>
      <c r="G3" s="5"/>
      <c r="H3" s="5"/>
      <c r="I3" s="5"/>
      <c r="J3" s="5"/>
      <c r="K3" s="5"/>
      <c r="L3" s="5"/>
      <c r="M3" s="5"/>
      <c r="N3" s="5"/>
      <c r="O3" s="5"/>
      <c r="P3" s="5"/>
      <c r="Q3" s="5"/>
      <c r="R3" s="5"/>
      <c r="S3" s="5"/>
      <c r="T3" s="5"/>
      <c r="U3" s="5"/>
      <c r="V3" s="5"/>
    </row>
    <row r="4" spans="1:22" ht="9" customHeight="1">
      <c r="A4" s="5"/>
      <c r="B4" s="70"/>
      <c r="C4" s="18"/>
      <c r="D4" s="5"/>
      <c r="E4" s="5"/>
      <c r="F4" s="5"/>
      <c r="G4" s="5"/>
      <c r="H4" s="5"/>
      <c r="I4" s="5"/>
      <c r="J4" s="5"/>
      <c r="K4" s="5"/>
      <c r="L4" s="5"/>
      <c r="M4" s="5"/>
      <c r="N4" s="5"/>
      <c r="O4" s="5"/>
      <c r="P4" s="5"/>
      <c r="Q4" s="5"/>
      <c r="R4" s="5"/>
      <c r="S4" s="5"/>
      <c r="T4" s="5"/>
      <c r="U4" s="5"/>
      <c r="V4" s="5"/>
    </row>
    <row r="5" spans="1:22" ht="14.25" customHeight="1">
      <c r="A5" s="5"/>
      <c r="B5" s="69" t="s">
        <v>14</v>
      </c>
      <c r="C5" s="35"/>
      <c r="D5" s="5"/>
      <c r="E5" s="5"/>
      <c r="F5" s="5"/>
      <c r="G5" s="5"/>
      <c r="H5" s="5"/>
      <c r="I5" s="5"/>
      <c r="J5" s="5"/>
      <c r="K5" s="5"/>
      <c r="L5" s="5"/>
      <c r="M5" s="5"/>
      <c r="N5" s="5"/>
      <c r="O5" s="5"/>
      <c r="P5" s="5"/>
      <c r="Q5" s="5"/>
      <c r="R5" s="5"/>
      <c r="S5" s="5"/>
      <c r="T5" s="5"/>
      <c r="U5" s="5"/>
      <c r="V5" s="5"/>
    </row>
    <row r="6" spans="1:22" s="28" customFormat="1" ht="14.1" customHeight="1">
      <c r="B6" s="232" t="s">
        <v>57</v>
      </c>
      <c r="C6" s="232"/>
      <c r="D6" s="232"/>
      <c r="E6" s="232"/>
      <c r="F6" s="232"/>
      <c r="G6" s="232"/>
      <c r="H6" s="232"/>
      <c r="I6" s="232"/>
      <c r="J6" s="232"/>
      <c r="K6" s="232"/>
      <c r="L6" s="56"/>
      <c r="M6" s="56"/>
      <c r="N6" s="56"/>
      <c r="O6" s="56"/>
      <c r="P6" s="56"/>
      <c r="Q6" s="56"/>
    </row>
    <row r="7" spans="1:22" s="3" customFormat="1" ht="9" customHeight="1">
      <c r="A7" s="17"/>
      <c r="B7" s="57"/>
      <c r="C7" s="57"/>
      <c r="D7" s="58"/>
      <c r="E7" s="58"/>
      <c r="F7" s="58"/>
      <c r="G7" s="58"/>
      <c r="H7" s="58"/>
      <c r="I7" s="58"/>
      <c r="J7" s="58"/>
      <c r="K7" s="58"/>
      <c r="L7" s="58"/>
      <c r="M7" s="58"/>
      <c r="N7" s="58"/>
      <c r="O7" s="58"/>
      <c r="P7" s="58"/>
      <c r="Q7" s="58"/>
      <c r="R7" s="17"/>
      <c r="S7" s="17"/>
      <c r="T7" s="17"/>
      <c r="U7" s="17"/>
      <c r="V7" s="17"/>
    </row>
    <row r="8" spans="1:22" s="3" customFormat="1" ht="14.1" customHeight="1">
      <c r="A8" s="17"/>
      <c r="B8" s="59" t="s">
        <v>32</v>
      </c>
      <c r="C8" s="59"/>
      <c r="D8" s="60"/>
      <c r="E8" s="60"/>
      <c r="F8" s="60"/>
      <c r="G8" s="60"/>
      <c r="H8" s="60"/>
      <c r="I8" s="60"/>
      <c r="J8" s="60"/>
      <c r="K8" s="60"/>
      <c r="L8" s="60"/>
      <c r="M8" s="60"/>
      <c r="N8" s="61"/>
      <c r="O8" s="61"/>
      <c r="P8" s="61"/>
      <c r="Q8" s="61"/>
      <c r="R8" s="17"/>
      <c r="S8" s="17"/>
      <c r="T8" s="17"/>
      <c r="U8" s="17"/>
      <c r="V8" s="17"/>
    </row>
    <row r="9" spans="1:22" s="3" customFormat="1" ht="14.1" customHeight="1">
      <c r="A9" s="17"/>
      <c r="B9" s="59" t="s">
        <v>33</v>
      </c>
      <c r="C9" s="59"/>
      <c r="D9" s="60"/>
      <c r="E9" s="60"/>
      <c r="F9" s="60"/>
      <c r="G9" s="60"/>
      <c r="H9" s="60"/>
      <c r="I9" s="60"/>
      <c r="J9" s="60"/>
      <c r="K9" s="60"/>
      <c r="L9" s="60"/>
      <c r="M9" s="60"/>
      <c r="N9" s="61"/>
      <c r="O9" s="61"/>
      <c r="P9" s="61"/>
      <c r="Q9" s="61"/>
      <c r="R9" s="17"/>
      <c r="S9" s="17"/>
      <c r="T9" s="17"/>
      <c r="U9" s="17"/>
      <c r="V9" s="17"/>
    </row>
    <row r="10" spans="1:22" s="3" customFormat="1" ht="14.1" customHeight="1">
      <c r="A10" s="17"/>
      <c r="B10" s="59" t="s">
        <v>31</v>
      </c>
      <c r="C10" s="59"/>
      <c r="D10" s="60"/>
      <c r="E10" s="60"/>
      <c r="F10" s="60"/>
      <c r="G10" s="60"/>
      <c r="H10" s="60"/>
      <c r="I10" s="60"/>
      <c r="J10" s="60"/>
      <c r="K10" s="60"/>
      <c r="L10" s="60"/>
      <c r="M10" s="60"/>
      <c r="N10" s="61"/>
      <c r="O10" s="61"/>
      <c r="P10" s="61"/>
      <c r="Q10" s="61"/>
      <c r="R10" s="17"/>
      <c r="S10" s="17"/>
      <c r="T10" s="17"/>
      <c r="U10" s="17"/>
      <c r="V10" s="17"/>
    </row>
    <row r="11" spans="1:22" s="3" customFormat="1" ht="12.9" customHeight="1">
      <c r="A11" s="17"/>
      <c r="B11" s="19"/>
      <c r="C11" s="19"/>
      <c r="D11" s="17"/>
      <c r="E11" s="17"/>
      <c r="F11" s="20"/>
      <c r="G11" s="20"/>
      <c r="H11" s="20"/>
      <c r="I11" s="20"/>
      <c r="J11" s="20"/>
      <c r="K11" s="20"/>
      <c r="L11" s="20"/>
      <c r="M11" s="17"/>
      <c r="N11" s="17"/>
      <c r="O11" s="17"/>
      <c r="P11" s="17"/>
      <c r="Q11" s="17"/>
      <c r="R11" s="17"/>
      <c r="S11" s="17"/>
      <c r="T11" s="17"/>
      <c r="U11" s="17"/>
      <c r="V11" s="17"/>
    </row>
    <row r="12" spans="1:22" s="3" customFormat="1" ht="12.9" customHeight="1" thickBot="1">
      <c r="A12" s="17"/>
      <c r="B12" s="17"/>
      <c r="C12" s="17"/>
      <c r="D12" s="17"/>
      <c r="E12" s="17"/>
      <c r="F12" s="17"/>
      <c r="G12" s="17"/>
      <c r="H12" s="17"/>
      <c r="I12" s="17"/>
      <c r="J12" s="17"/>
      <c r="K12" s="17"/>
      <c r="L12" s="17"/>
      <c r="M12" s="17"/>
      <c r="N12" s="17"/>
      <c r="O12" s="17"/>
      <c r="P12" s="17"/>
      <c r="Q12" s="17"/>
      <c r="R12" s="17"/>
      <c r="S12" s="17"/>
      <c r="T12" s="17"/>
      <c r="U12" s="17"/>
      <c r="V12" s="17"/>
    </row>
    <row r="13" spans="1:22" s="3" customFormat="1" ht="17.100000000000001" customHeight="1" thickBot="1">
      <c r="A13" s="6"/>
      <c r="B13" s="1" t="s">
        <v>7</v>
      </c>
      <c r="C13" s="31" t="s">
        <v>21</v>
      </c>
      <c r="D13" s="21" t="s">
        <v>2</v>
      </c>
      <c r="E13" s="22" t="s">
        <v>0</v>
      </c>
      <c r="F13" s="23" t="s">
        <v>1</v>
      </c>
      <c r="G13" s="23" t="s">
        <v>3</v>
      </c>
      <c r="H13" s="24" t="s">
        <v>4</v>
      </c>
      <c r="I13" s="25" t="s">
        <v>5</v>
      </c>
      <c r="J13" s="17"/>
      <c r="K13" s="4" t="s">
        <v>65</v>
      </c>
      <c r="L13" s="7"/>
      <c r="M13" s="2"/>
      <c r="N13" s="26"/>
      <c r="O13" s="17"/>
      <c r="P13" s="17"/>
      <c r="Q13" s="4" t="s">
        <v>67</v>
      </c>
      <c r="R13" s="7"/>
      <c r="S13" s="2"/>
      <c r="T13" s="26"/>
      <c r="U13" s="17"/>
      <c r="V13" s="17"/>
    </row>
    <row r="14" spans="1:22" s="3" customFormat="1" ht="17.100000000000001" customHeight="1">
      <c r="A14" s="79">
        <v>1</v>
      </c>
      <c r="B14" s="187" t="s">
        <v>46</v>
      </c>
      <c r="C14" s="85">
        <v>1</v>
      </c>
      <c r="D14" s="8">
        <f>COUNT(N14,O17,T14)</f>
        <v>3</v>
      </c>
      <c r="E14" s="9">
        <f>IF(N14&gt;O14,1,0)+IF(O17&gt;N17,1,0)+IF(T14&gt;U14,1,0)</f>
        <v>3</v>
      </c>
      <c r="F14" s="9">
        <f>IF(N14&lt;O14,1,0)+IF(O17&lt;N17,1,0)+IF(T14&lt;U14,1,0)</f>
        <v>0</v>
      </c>
      <c r="G14" s="9">
        <f>VALUE(N14+O17+T14)</f>
        <v>15</v>
      </c>
      <c r="H14" s="9">
        <f>VALUE(O14+N17+U14)</f>
        <v>0</v>
      </c>
      <c r="I14" s="10">
        <f>AVERAGE(G14-H14)</f>
        <v>15</v>
      </c>
      <c r="J14" s="29"/>
      <c r="K14" s="42" t="str">
        <f>B14</f>
        <v>NOMADS ES JORDI</v>
      </c>
      <c r="L14" s="94" t="s">
        <v>6</v>
      </c>
      <c r="M14" s="54" t="str">
        <f>B17</f>
        <v>OPEN MARRATXI</v>
      </c>
      <c r="N14" s="52">
        <v>5</v>
      </c>
      <c r="O14" s="52">
        <v>0</v>
      </c>
      <c r="P14" s="38"/>
      <c r="Q14" s="42" t="str">
        <f>B14</f>
        <v>NOMADS ES JORDI</v>
      </c>
      <c r="R14" s="94" t="s">
        <v>6</v>
      </c>
      <c r="S14" s="54" t="str">
        <f>B15</f>
        <v>GLOBAL TC</v>
      </c>
      <c r="T14" s="52">
        <v>5</v>
      </c>
      <c r="U14" s="52">
        <v>0</v>
      </c>
      <c r="V14" s="17"/>
    </row>
    <row r="15" spans="1:22" s="3" customFormat="1" ht="17.100000000000001" customHeight="1">
      <c r="A15" s="80">
        <v>2</v>
      </c>
      <c r="B15" s="91" t="s">
        <v>10</v>
      </c>
      <c r="C15" s="86">
        <v>3</v>
      </c>
      <c r="D15" s="11">
        <f>COUNT(N15,O18,U14)</f>
        <v>3</v>
      </c>
      <c r="E15" s="11">
        <f>IF(N15&gt;O15,1,0)+IF(O18&gt;N18,1,0)+IF(U14&gt;T14,1,0)</f>
        <v>1</v>
      </c>
      <c r="F15" s="11">
        <f>IF(N15&lt;O15,1,0)+IF(O18&lt;N18,1,0)+IF(U14&lt;T14,1,0)</f>
        <v>2</v>
      </c>
      <c r="G15" s="11">
        <f>VALUE(N15+O18+U14)</f>
        <v>6</v>
      </c>
      <c r="H15" s="11">
        <f>VALUE(O15+N18+T14)</f>
        <v>9</v>
      </c>
      <c r="I15" s="12">
        <f>AVERAGE(G15-H15)</f>
        <v>-3</v>
      </c>
      <c r="J15" s="29"/>
      <c r="K15" s="42" t="str">
        <f>B15</f>
        <v>GLOBAL TC</v>
      </c>
      <c r="L15" s="94" t="s">
        <v>6</v>
      </c>
      <c r="M15" s="44" t="str">
        <f>B16</f>
        <v>SPORTING TC</v>
      </c>
      <c r="N15" s="52">
        <v>2</v>
      </c>
      <c r="O15" s="52">
        <v>3</v>
      </c>
      <c r="P15" s="38"/>
      <c r="Q15" s="42" t="str">
        <f>B16</f>
        <v>SPORTING TC</v>
      </c>
      <c r="R15" s="94" t="s">
        <v>6</v>
      </c>
      <c r="S15" s="44" t="str">
        <f>B17</f>
        <v>OPEN MARRATXI</v>
      </c>
      <c r="T15" s="52">
        <v>3</v>
      </c>
      <c r="U15" s="52">
        <v>2</v>
      </c>
      <c r="V15" s="17"/>
    </row>
    <row r="16" spans="1:22" s="3" customFormat="1" ht="17.100000000000001" customHeight="1">
      <c r="A16" s="80">
        <v>3</v>
      </c>
      <c r="B16" s="188" t="s">
        <v>36</v>
      </c>
      <c r="C16" s="86"/>
      <c r="D16" s="11">
        <f>COUNT(O15,N17,T15)</f>
        <v>3</v>
      </c>
      <c r="E16" s="11">
        <f>IF(N17&gt;O17,1,0)+IF(O15&gt;N15,1,0)+IF(T15&gt;U15,1,0)</f>
        <v>2</v>
      </c>
      <c r="F16" s="11">
        <f>IF(N17&lt;O17,1,0)+IF(O15&lt;N15,1,0)+IF(T15&lt;U15,1,0)</f>
        <v>1</v>
      </c>
      <c r="G16" s="11">
        <f>VALUE(O15+N17+T15)</f>
        <v>6</v>
      </c>
      <c r="H16" s="11">
        <f>VALUE(N15+O17+U15)</f>
        <v>9</v>
      </c>
      <c r="I16" s="12">
        <f>AVERAGE(G16-H16)</f>
        <v>-3</v>
      </c>
      <c r="J16" s="17"/>
      <c r="K16" s="4" t="s">
        <v>66</v>
      </c>
      <c r="L16" s="135"/>
      <c r="M16" s="2"/>
      <c r="N16" s="53"/>
      <c r="O16" s="71"/>
      <c r="P16" s="39"/>
      <c r="Q16" s="39"/>
      <c r="R16" s="136"/>
      <c r="S16" s="39"/>
      <c r="T16" s="71"/>
      <c r="U16" s="71"/>
      <c r="V16" s="17"/>
    </row>
    <row r="17" spans="1:22" s="3" customFormat="1" ht="17.100000000000001" customHeight="1" thickBot="1">
      <c r="A17" s="81">
        <v>4</v>
      </c>
      <c r="B17" s="92" t="s">
        <v>34</v>
      </c>
      <c r="C17" s="87"/>
      <c r="D17" s="95">
        <f>COUNT(O14,N18,U15)</f>
        <v>3</v>
      </c>
      <c r="E17" s="13">
        <f>IF(O14&gt;N14,1,0)+IF(N18&gt;O18,1,0)+IF(U15&gt;T15,1,0)</f>
        <v>0</v>
      </c>
      <c r="F17" s="13">
        <f>IF(O14&lt;N14,1,0)+IF(N18&lt;O18,1,0)+IF(U15&lt;T15,1,0)</f>
        <v>3</v>
      </c>
      <c r="G17" s="13">
        <f>VALUE(O14+N18+U15)</f>
        <v>3</v>
      </c>
      <c r="H17" s="13">
        <f>VALUE(N14+O18+T15)</f>
        <v>12</v>
      </c>
      <c r="I17" s="14">
        <f>AVERAGE(G17-H17)</f>
        <v>-9</v>
      </c>
      <c r="J17" s="17"/>
      <c r="K17" s="42" t="str">
        <f>B16</f>
        <v>SPORTING TC</v>
      </c>
      <c r="L17" s="94" t="s">
        <v>6</v>
      </c>
      <c r="M17" s="54" t="str">
        <f>B14</f>
        <v>NOMADS ES JORDI</v>
      </c>
      <c r="N17" s="52">
        <v>0</v>
      </c>
      <c r="O17" s="52">
        <v>5</v>
      </c>
      <c r="P17" s="39"/>
      <c r="Q17" s="39"/>
      <c r="R17" s="136"/>
      <c r="S17" s="39"/>
      <c r="T17" s="71"/>
      <c r="U17" s="71"/>
      <c r="V17" s="17"/>
    </row>
    <row r="18" spans="1:22" s="3" customFormat="1" ht="15.75" customHeight="1">
      <c r="A18" s="102"/>
      <c r="B18" s="17"/>
      <c r="C18" s="29"/>
      <c r="D18" s="17"/>
      <c r="E18" s="17"/>
      <c r="F18" s="17"/>
      <c r="G18" s="17"/>
      <c r="H18" s="17"/>
      <c r="I18" s="17"/>
      <c r="J18" s="17"/>
      <c r="K18" s="42" t="str">
        <f>B17</f>
        <v>OPEN MARRATXI</v>
      </c>
      <c r="L18" s="94" t="s">
        <v>6</v>
      </c>
      <c r="M18" s="44" t="str">
        <f>B15</f>
        <v>GLOBAL TC</v>
      </c>
      <c r="N18" s="52">
        <v>1</v>
      </c>
      <c r="O18" s="52">
        <v>4</v>
      </c>
      <c r="P18" s="39"/>
      <c r="Q18" s="39"/>
      <c r="R18" s="136"/>
      <c r="S18" s="39"/>
      <c r="T18" s="71"/>
      <c r="U18" s="71"/>
      <c r="V18" s="17"/>
    </row>
    <row r="19" spans="1:22" ht="12.9" customHeight="1" thickBot="1">
      <c r="A19" s="102"/>
      <c r="B19" s="17"/>
      <c r="C19" s="29"/>
      <c r="D19" s="17"/>
      <c r="E19" s="17"/>
      <c r="F19" s="17"/>
      <c r="G19" s="17"/>
      <c r="H19" s="17"/>
      <c r="I19" s="17"/>
      <c r="J19" s="17"/>
      <c r="K19" s="39"/>
      <c r="L19" s="136"/>
      <c r="M19" s="39"/>
      <c r="N19" s="71"/>
      <c r="O19" s="71"/>
      <c r="P19" s="39"/>
      <c r="Q19" s="39"/>
      <c r="R19" s="136"/>
      <c r="S19" s="39"/>
      <c r="T19" s="71"/>
      <c r="U19" s="71"/>
      <c r="V19" s="5"/>
    </row>
    <row r="20" spans="1:22" s="3" customFormat="1" ht="17.100000000000001" customHeight="1" thickBot="1">
      <c r="A20" s="6"/>
      <c r="B20" s="1" t="s">
        <v>8</v>
      </c>
      <c r="C20" s="31" t="s">
        <v>21</v>
      </c>
      <c r="D20" s="21" t="s">
        <v>2</v>
      </c>
      <c r="E20" s="22" t="s">
        <v>0</v>
      </c>
      <c r="F20" s="23" t="s">
        <v>1</v>
      </c>
      <c r="G20" s="23" t="s">
        <v>3</v>
      </c>
      <c r="H20" s="24" t="s">
        <v>4</v>
      </c>
      <c r="I20" s="25" t="s">
        <v>5</v>
      </c>
      <c r="J20" s="17"/>
      <c r="K20" s="4" t="s">
        <v>65</v>
      </c>
      <c r="L20" s="135"/>
      <c r="M20" s="2"/>
      <c r="N20" s="53"/>
      <c r="O20" s="71"/>
      <c r="P20" s="39"/>
      <c r="Q20" s="4" t="s">
        <v>67</v>
      </c>
      <c r="R20" s="135"/>
      <c r="S20" s="2"/>
      <c r="T20" s="53"/>
      <c r="U20" s="71"/>
      <c r="V20" s="17"/>
    </row>
    <row r="21" spans="1:22" s="3" customFormat="1" ht="17.100000000000001" customHeight="1">
      <c r="A21" s="79">
        <v>1</v>
      </c>
      <c r="B21" s="187" t="s">
        <v>17</v>
      </c>
      <c r="C21" s="85">
        <v>2</v>
      </c>
      <c r="D21" s="8">
        <f>COUNT(N21,O24,T21)</f>
        <v>3</v>
      </c>
      <c r="E21" s="9">
        <f>IF(N21&gt;O21,1,0)+IF(O24&gt;N24,1,0)+IF(T21&gt;U21,1,0)</f>
        <v>3</v>
      </c>
      <c r="F21" s="9">
        <f>IF(N21&lt;O21,1,0)+IF(O24&lt;N24,1,0)+IF(T21&lt;U21,1,0)</f>
        <v>0</v>
      </c>
      <c r="G21" s="9">
        <f>VALUE(N21+O24+T21)</f>
        <v>12</v>
      </c>
      <c r="H21" s="9">
        <f>VALUE(O21+N24+U21)</f>
        <v>3</v>
      </c>
      <c r="I21" s="10">
        <f>AVERAGE(G21-H21)</f>
        <v>9</v>
      </c>
      <c r="J21" s="29"/>
      <c r="K21" s="42" t="str">
        <f>B21</f>
        <v>PLAYAS SANTA PONSA TC</v>
      </c>
      <c r="L21" s="94" t="s">
        <v>6</v>
      </c>
      <c r="M21" s="54" t="str">
        <f>B24</f>
        <v>RAFA NADAL CLUB</v>
      </c>
      <c r="N21" s="52">
        <v>5</v>
      </c>
      <c r="O21" s="52">
        <v>0</v>
      </c>
      <c r="P21" s="38"/>
      <c r="Q21" s="42" t="str">
        <f>B21</f>
        <v>PLAYAS SANTA PONSA TC</v>
      </c>
      <c r="R21" s="94" t="s">
        <v>6</v>
      </c>
      <c r="S21" s="54" t="str">
        <f>B22</f>
        <v>MALLORCA TC TEULERA "A"</v>
      </c>
      <c r="T21" s="52">
        <v>4</v>
      </c>
      <c r="U21" s="52">
        <v>1</v>
      </c>
      <c r="V21" s="17"/>
    </row>
    <row r="22" spans="1:22" s="3" customFormat="1" ht="17.100000000000001" customHeight="1">
      <c r="A22" s="80">
        <v>2</v>
      </c>
      <c r="B22" s="91" t="s">
        <v>47</v>
      </c>
      <c r="C22" s="86">
        <v>4</v>
      </c>
      <c r="D22" s="11">
        <f>COUNT(N22,O25,U21)</f>
        <v>3</v>
      </c>
      <c r="E22" s="11">
        <f>IF(N22&gt;O22,1,0)+IF(O25&gt;N25,1,0)+IF(U21&gt;T21,1,0)</f>
        <v>1</v>
      </c>
      <c r="F22" s="11">
        <f>IF(N22&lt;O22,1,0)+IF(O25&lt;N25,1,0)+IF(U21&lt;T21,1,0)</f>
        <v>2</v>
      </c>
      <c r="G22" s="11">
        <f>VALUE(N22+O25+U21)</f>
        <v>8</v>
      </c>
      <c r="H22" s="11">
        <f>VALUE(O22+N25+T21)</f>
        <v>7</v>
      </c>
      <c r="I22" s="12">
        <f>AVERAGE(G22-H22)</f>
        <v>1</v>
      </c>
      <c r="J22" s="29"/>
      <c r="K22" s="42" t="str">
        <f>B22</f>
        <v>MALLORCA TC TEULERA "A"</v>
      </c>
      <c r="L22" s="94" t="s">
        <v>6</v>
      </c>
      <c r="M22" s="44" t="str">
        <f>B23</f>
        <v>CT LA SALLE</v>
      </c>
      <c r="N22" s="52">
        <v>2</v>
      </c>
      <c r="O22" s="52">
        <v>3</v>
      </c>
      <c r="P22" s="38"/>
      <c r="Q22" s="42" t="str">
        <f>B23</f>
        <v>CT LA SALLE</v>
      </c>
      <c r="R22" s="94" t="s">
        <v>6</v>
      </c>
      <c r="S22" s="44" t="str">
        <f>B24</f>
        <v>RAFA NADAL CLUB</v>
      </c>
      <c r="T22" s="52">
        <v>4</v>
      </c>
      <c r="U22" s="52">
        <v>1</v>
      </c>
      <c r="V22" s="17"/>
    </row>
    <row r="23" spans="1:22" s="3" customFormat="1" ht="17.100000000000001" customHeight="1">
      <c r="A23" s="80">
        <v>3</v>
      </c>
      <c r="B23" s="188" t="s">
        <v>45</v>
      </c>
      <c r="C23" s="86"/>
      <c r="D23" s="11">
        <f>COUNT(O22,N24,T22)</f>
        <v>3</v>
      </c>
      <c r="E23" s="11">
        <f>IF(N24&gt;O24,1,0)+IF(O22&gt;N22,1,0)+IF(T22&gt;U22,1,0)</f>
        <v>2</v>
      </c>
      <c r="F23" s="11">
        <f>IF(N24&lt;O24,1,0)+IF(O22&lt;N22,1,0)+IF(T22&lt;U22,1,0)</f>
        <v>1</v>
      </c>
      <c r="G23" s="11">
        <f>VALUE(O22+N24+T22)</f>
        <v>9</v>
      </c>
      <c r="H23" s="11">
        <f>VALUE(N22+O24+U22)</f>
        <v>6</v>
      </c>
      <c r="I23" s="12">
        <f>AVERAGE(G23-H23)</f>
        <v>3</v>
      </c>
      <c r="J23" s="17"/>
      <c r="K23" s="4" t="s">
        <v>66</v>
      </c>
      <c r="L23" s="135"/>
      <c r="M23" s="2"/>
      <c r="N23" s="88"/>
      <c r="O23" s="89"/>
      <c r="P23" s="39"/>
      <c r="Q23" s="39"/>
      <c r="R23" s="136"/>
      <c r="S23" s="39"/>
      <c r="T23" s="39"/>
      <c r="U23" s="39"/>
      <c r="V23" s="17"/>
    </row>
    <row r="24" spans="1:22" s="3" customFormat="1" ht="17.100000000000001" customHeight="1" thickBot="1">
      <c r="A24" s="81">
        <v>4</v>
      </c>
      <c r="B24" s="92" t="s">
        <v>48</v>
      </c>
      <c r="C24" s="87"/>
      <c r="D24" s="13">
        <f>COUNT(O21,N25,U22)</f>
        <v>3</v>
      </c>
      <c r="E24" s="32">
        <f>IF(O21&gt;N21,1,0)+IF(N25&gt;O25,1,0)+IF(U22&gt;T22,1,0)</f>
        <v>0</v>
      </c>
      <c r="F24" s="32">
        <f>IF(O21&lt;N21,1,0)+IF(N25&lt;O25,1,0)+IF(U22&lt;T22,1,0)</f>
        <v>3</v>
      </c>
      <c r="G24" s="32">
        <f>VALUE(O21+N25+U22)</f>
        <v>1</v>
      </c>
      <c r="H24" s="32">
        <f>VALUE(N21+O25+T22)</f>
        <v>14</v>
      </c>
      <c r="I24" s="33">
        <f>AVERAGE(G24-H24)</f>
        <v>-13</v>
      </c>
      <c r="J24" s="17"/>
      <c r="K24" s="42" t="str">
        <f>B23</f>
        <v>CT LA SALLE</v>
      </c>
      <c r="L24" s="94" t="s">
        <v>6</v>
      </c>
      <c r="M24" s="54" t="str">
        <f>B21</f>
        <v>PLAYAS SANTA PONSA TC</v>
      </c>
      <c r="N24" s="52">
        <v>2</v>
      </c>
      <c r="O24" s="52">
        <v>3</v>
      </c>
      <c r="P24" s="39"/>
      <c r="Q24" s="39"/>
      <c r="R24" s="39"/>
      <c r="S24" s="39"/>
      <c r="T24" s="39"/>
      <c r="U24" s="39"/>
      <c r="V24" s="17"/>
    </row>
    <row r="25" spans="1:22" s="3" customFormat="1" ht="16.5" customHeight="1">
      <c r="A25" s="17"/>
      <c r="B25" s="17"/>
      <c r="C25" s="17"/>
      <c r="D25" s="17"/>
      <c r="E25" s="17"/>
      <c r="F25" s="17"/>
      <c r="G25" s="17"/>
      <c r="H25" s="17"/>
      <c r="I25" s="17"/>
      <c r="J25" s="17"/>
      <c r="K25" s="42" t="str">
        <f>B24</f>
        <v>RAFA NADAL CLUB</v>
      </c>
      <c r="L25" s="94" t="s">
        <v>6</v>
      </c>
      <c r="M25" s="44" t="str">
        <f>B22</f>
        <v>MALLORCA TC TEULERA "A"</v>
      </c>
      <c r="N25" s="52">
        <v>0</v>
      </c>
      <c r="O25" s="52">
        <v>5</v>
      </c>
      <c r="P25" s="39"/>
      <c r="Q25" s="39"/>
      <c r="R25" s="39"/>
      <c r="S25" s="39"/>
      <c r="T25" s="39"/>
      <c r="U25" s="39"/>
      <c r="V25" s="17"/>
    </row>
    <row r="26" spans="1:22" ht="12.9" customHeight="1">
      <c r="A26" s="5"/>
      <c r="B26" s="5"/>
      <c r="C26" s="5"/>
      <c r="D26" s="5"/>
      <c r="E26" s="5"/>
      <c r="F26" s="5"/>
      <c r="G26" s="5"/>
      <c r="H26" s="5"/>
      <c r="I26" s="5"/>
      <c r="J26" s="5"/>
      <c r="K26" s="5"/>
      <c r="L26" s="5"/>
      <c r="M26" s="5"/>
      <c r="N26" s="5"/>
      <c r="O26" s="5"/>
      <c r="P26" s="5"/>
      <c r="Q26" s="5"/>
      <c r="R26" s="5"/>
      <c r="S26" s="5"/>
      <c r="T26" s="5"/>
      <c r="U26" s="5"/>
      <c r="V26" s="5"/>
    </row>
    <row r="27" spans="1:22">
      <c r="A27" s="5"/>
      <c r="B27" s="5"/>
      <c r="C27" s="5"/>
      <c r="D27" s="5"/>
      <c r="E27" s="5"/>
      <c r="F27" s="5"/>
      <c r="G27" s="5"/>
      <c r="H27" s="5"/>
      <c r="I27" s="5"/>
      <c r="J27" s="5"/>
      <c r="K27" s="5"/>
      <c r="M27" s="5"/>
      <c r="N27" s="5"/>
      <c r="O27" s="5"/>
      <c r="P27" s="5"/>
      <c r="Q27" s="5"/>
      <c r="R27" s="5"/>
      <c r="S27" s="5"/>
      <c r="T27" s="5"/>
      <c r="U27" s="5"/>
      <c r="V27" s="5"/>
    </row>
    <row r="28" spans="1:22" ht="15">
      <c r="A28" s="5"/>
      <c r="B28" s="47" t="s">
        <v>12</v>
      </c>
      <c r="C28" s="55" t="s">
        <v>54</v>
      </c>
      <c r="D28" s="58"/>
      <c r="E28" s="68"/>
      <c r="F28" s="55"/>
      <c r="G28" s="55"/>
      <c r="H28" s="68"/>
      <c r="I28" s="55"/>
      <c r="J28" s="55"/>
      <c r="K28" s="55"/>
      <c r="L28" s="55"/>
      <c r="M28" s="55"/>
      <c r="N28" s="55"/>
      <c r="O28" s="55"/>
      <c r="P28" s="55"/>
      <c r="Q28" s="55"/>
      <c r="R28" s="5"/>
      <c r="S28" s="5"/>
      <c r="T28" s="5"/>
      <c r="U28" s="5"/>
      <c r="V28" s="5"/>
    </row>
    <row r="29" spans="1:22">
      <c r="A29" s="5"/>
      <c r="B29" s="5"/>
      <c r="C29" s="5"/>
      <c r="D29" s="5"/>
      <c r="E29" s="5"/>
      <c r="F29" s="5"/>
      <c r="G29" s="5"/>
      <c r="H29" s="5"/>
      <c r="I29" s="5"/>
      <c r="J29" s="5"/>
      <c r="K29" s="5"/>
      <c r="L29" s="5"/>
      <c r="M29" s="5"/>
      <c r="N29" s="5"/>
      <c r="O29" s="5"/>
      <c r="P29" s="5"/>
      <c r="Q29" s="5"/>
      <c r="R29" s="5"/>
      <c r="S29" s="5"/>
      <c r="T29" s="5"/>
      <c r="U29" s="5"/>
      <c r="V29" s="5"/>
    </row>
    <row r="30" spans="1:22" ht="15" customHeight="1">
      <c r="A30" s="5"/>
      <c r="B30" s="142" t="s">
        <v>46</v>
      </c>
      <c r="C30" s="65"/>
      <c r="D30" s="66"/>
      <c r="E30" s="66"/>
      <c r="F30" s="66"/>
      <c r="G30" s="240" t="s">
        <v>41</v>
      </c>
      <c r="H30" s="240"/>
      <c r="I30" s="240"/>
      <c r="J30" s="240"/>
      <c r="K30" s="5"/>
      <c r="L30" s="5"/>
      <c r="M30" s="5"/>
      <c r="N30" s="5"/>
      <c r="O30" s="5"/>
      <c r="P30" s="5"/>
      <c r="Q30" s="5"/>
      <c r="R30" s="5"/>
      <c r="S30" s="5"/>
      <c r="T30" s="5"/>
      <c r="U30" s="5"/>
      <c r="V30" s="5"/>
    </row>
    <row r="31" spans="1:22" ht="15" customHeight="1">
      <c r="A31" s="5"/>
      <c r="B31" s="62"/>
      <c r="C31" s="233" t="s">
        <v>45</v>
      </c>
      <c r="D31" s="234"/>
      <c r="E31" s="234"/>
      <c r="F31" s="234"/>
      <c r="G31" s="234"/>
      <c r="H31" s="234"/>
      <c r="I31" s="55"/>
      <c r="J31" s="55"/>
      <c r="K31" s="5"/>
      <c r="L31" s="134"/>
      <c r="M31" s="134"/>
      <c r="N31" s="134"/>
      <c r="O31" s="134"/>
      <c r="P31" s="134"/>
      <c r="Q31" s="134"/>
      <c r="R31" s="134"/>
      <c r="S31" s="134"/>
      <c r="T31" s="134"/>
      <c r="U31" s="134"/>
    </row>
    <row r="32" spans="1:22" ht="15" customHeight="1">
      <c r="A32" s="5"/>
      <c r="B32" s="63" t="s">
        <v>45</v>
      </c>
      <c r="C32" s="235" t="s">
        <v>109</v>
      </c>
      <c r="D32" s="236"/>
      <c r="E32" s="236"/>
      <c r="F32" s="236"/>
      <c r="G32" s="236"/>
      <c r="H32" s="236"/>
      <c r="I32" s="211"/>
      <c r="J32" s="165"/>
      <c r="L32" s="134"/>
      <c r="M32" s="134"/>
      <c r="N32" s="134"/>
      <c r="O32" s="134"/>
      <c r="P32" s="134"/>
      <c r="Q32" s="134"/>
      <c r="R32" s="134"/>
      <c r="S32" s="134"/>
      <c r="T32" s="134"/>
      <c r="U32" s="134"/>
    </row>
    <row r="33" spans="1:22" ht="15" customHeight="1">
      <c r="A33" s="5"/>
      <c r="B33" s="55"/>
      <c r="C33" s="77"/>
      <c r="D33" s="77"/>
      <c r="E33" s="77"/>
      <c r="F33" s="77"/>
      <c r="G33" s="210"/>
      <c r="H33" s="210"/>
      <c r="I33" s="212"/>
      <c r="J33" s="213"/>
      <c r="K33" s="213"/>
      <c r="L33" s="134"/>
      <c r="M33" s="134"/>
      <c r="N33" s="134"/>
      <c r="O33" s="134"/>
      <c r="P33" s="134"/>
      <c r="Q33" s="134"/>
      <c r="R33" s="134"/>
      <c r="S33" s="134"/>
      <c r="T33" s="134"/>
      <c r="U33" s="134"/>
    </row>
    <row r="34" spans="1:22" ht="15" customHeight="1">
      <c r="A34" s="5"/>
      <c r="B34" s="64" t="s">
        <v>36</v>
      </c>
      <c r="C34" s="77"/>
      <c r="D34" s="77"/>
      <c r="E34" s="77"/>
      <c r="F34" s="77"/>
      <c r="G34" s="208"/>
      <c r="H34" s="208"/>
      <c r="I34" s="241" t="s">
        <v>62</v>
      </c>
      <c r="J34" s="242"/>
      <c r="K34" s="242"/>
      <c r="L34" s="134"/>
      <c r="M34" s="134"/>
      <c r="N34" s="134"/>
      <c r="O34" s="134"/>
      <c r="P34" s="134"/>
      <c r="Q34" s="134"/>
      <c r="R34" s="134"/>
      <c r="S34" s="134"/>
      <c r="T34" s="134"/>
      <c r="U34" s="134"/>
    </row>
    <row r="35" spans="1:22" ht="15" customHeight="1">
      <c r="A35" s="5"/>
      <c r="B35" s="62"/>
      <c r="C35" s="247" t="s">
        <v>44</v>
      </c>
      <c r="D35" s="248"/>
      <c r="E35" s="248"/>
      <c r="F35" s="248"/>
      <c r="G35" s="248"/>
      <c r="H35" s="248"/>
      <c r="I35" s="211"/>
      <c r="J35" s="165"/>
      <c r="L35" s="134"/>
      <c r="M35" s="134"/>
      <c r="N35" s="134"/>
      <c r="O35" s="134"/>
      <c r="P35" s="134"/>
      <c r="Q35" s="134"/>
      <c r="R35" s="134"/>
      <c r="S35" s="134"/>
      <c r="T35" s="134"/>
      <c r="U35" s="134"/>
    </row>
    <row r="36" spans="1:22" ht="15" customHeight="1">
      <c r="A36" s="5"/>
      <c r="B36" s="146" t="s">
        <v>17</v>
      </c>
      <c r="C36" s="235" t="s">
        <v>96</v>
      </c>
      <c r="D36" s="236"/>
      <c r="E36" s="236"/>
      <c r="F36" s="236"/>
      <c r="G36" s="236"/>
      <c r="H36" s="236"/>
      <c r="I36" s="55"/>
      <c r="J36" s="55"/>
      <c r="K36" s="5"/>
      <c r="L36" s="5"/>
      <c r="M36" s="5"/>
      <c r="N36" s="5"/>
      <c r="O36" s="5"/>
      <c r="P36" s="5"/>
      <c r="Q36" s="5"/>
      <c r="R36" s="5"/>
      <c r="S36" s="5"/>
      <c r="T36" s="5"/>
      <c r="U36" s="5"/>
    </row>
    <row r="37" spans="1:22" ht="12.9" customHeight="1">
      <c r="A37" s="5"/>
      <c r="B37" s="5"/>
      <c r="C37" s="5"/>
      <c r="D37" s="5"/>
      <c r="E37" s="5"/>
      <c r="F37" s="5"/>
      <c r="G37" s="5"/>
      <c r="H37" s="5"/>
      <c r="I37" s="5"/>
      <c r="J37" s="5"/>
      <c r="K37" s="5"/>
      <c r="L37" s="55"/>
      <c r="M37" s="5"/>
      <c r="N37" s="5"/>
      <c r="O37" s="5"/>
      <c r="P37" s="5"/>
      <c r="Q37" s="5"/>
      <c r="R37" s="5"/>
      <c r="S37" s="5"/>
      <c r="T37" s="5"/>
      <c r="U37" s="5"/>
      <c r="V37" s="5"/>
    </row>
    <row r="38" spans="1:22" ht="12.9" customHeight="1">
      <c r="A38" s="5"/>
      <c r="B38" s="5"/>
      <c r="C38" s="5"/>
      <c r="D38" s="5"/>
      <c r="E38" s="5"/>
      <c r="F38" s="5"/>
      <c r="G38" s="5"/>
      <c r="H38" s="5"/>
      <c r="I38" s="5"/>
      <c r="J38" s="5"/>
      <c r="K38" s="5"/>
      <c r="L38" s="55"/>
      <c r="M38" s="5"/>
      <c r="N38" s="5"/>
      <c r="O38" s="5"/>
      <c r="P38" s="5"/>
      <c r="Q38" s="5"/>
      <c r="R38" s="5"/>
      <c r="S38" s="5"/>
      <c r="T38" s="5"/>
      <c r="U38" s="5"/>
      <c r="V38" s="5"/>
    </row>
    <row r="39" spans="1:22" ht="12.9" customHeight="1">
      <c r="L39" s="106"/>
    </row>
    <row r="40" spans="1:22" ht="12.9" customHeight="1">
      <c r="L40" s="55"/>
    </row>
    <row r="41" spans="1:22" ht="12.9" customHeight="1">
      <c r="L41" s="55"/>
    </row>
    <row r="42" spans="1:22" ht="12.9" customHeight="1">
      <c r="L42" s="55"/>
    </row>
    <row r="43" spans="1:22" ht="12.9" customHeight="1"/>
    <row r="44" spans="1:22" ht="12.9" customHeight="1"/>
    <row r="45" spans="1:22" ht="12.9" customHeight="1"/>
    <row r="46" spans="1:22" ht="15.9" customHeight="1"/>
    <row r="47" spans="1:22" ht="15.9" customHeight="1"/>
    <row r="48" spans="1:22" ht="15.9" customHeight="1"/>
  </sheetData>
  <mergeCells count="7">
    <mergeCell ref="B6:K6"/>
    <mergeCell ref="G30:J30"/>
    <mergeCell ref="C35:H35"/>
    <mergeCell ref="C36:H36"/>
    <mergeCell ref="C32:H32"/>
    <mergeCell ref="C31:H31"/>
    <mergeCell ref="I34:K34"/>
  </mergeCells>
  <pageMargins left="0.51181102362204722" right="0.51181102362204722" top="0.55118110236220474" bottom="0.55118110236220474" header="0.31496062992125984" footer="0.31496062992125984"/>
  <pageSetup paperSize="9" scale="7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5"/>
  <sheetViews>
    <sheetView workbookViewId="0">
      <selection activeCell="K34" sqref="K34"/>
    </sheetView>
  </sheetViews>
  <sheetFormatPr baseColWidth="10" defaultRowHeight="14.4"/>
  <cols>
    <col min="1" max="1" width="3.6640625" customWidth="1"/>
    <col min="2" max="2" width="23.109375" customWidth="1"/>
    <col min="3" max="3" width="5.33203125" customWidth="1"/>
    <col min="4" max="4" width="3.88671875" customWidth="1"/>
    <col min="5" max="5" width="4" customWidth="1"/>
    <col min="6" max="6" width="3.5546875" customWidth="1"/>
    <col min="7" max="7" width="4.88671875" customWidth="1"/>
    <col min="8" max="8" width="4.44140625" customWidth="1"/>
    <col min="9" max="9" width="5.109375" customWidth="1"/>
    <col min="10" max="10" width="3.6640625" customWidth="1"/>
    <col min="11" max="11" width="20.6640625" customWidth="1"/>
    <col min="12" max="12" width="3" customWidth="1"/>
    <col min="13" max="13" width="19.5546875" customWidth="1"/>
    <col min="14" max="14" width="3.5546875" customWidth="1"/>
    <col min="15" max="15" width="3.6640625" customWidth="1"/>
    <col min="16" max="16" width="2.88671875" customWidth="1"/>
    <col min="17" max="17" width="18.88671875" customWidth="1"/>
    <col min="18" max="18" width="2.5546875" bestFit="1" customWidth="1"/>
    <col min="19" max="19" width="17.5546875" customWidth="1"/>
    <col min="20" max="20" width="3.44140625" customWidth="1"/>
    <col min="21" max="21" width="3.5546875" customWidth="1"/>
  </cols>
  <sheetData>
    <row r="1" spans="1:22" ht="18.600000000000001">
      <c r="A1" s="5"/>
      <c r="B1" s="72" t="s">
        <v>38</v>
      </c>
      <c r="C1" s="27"/>
      <c r="D1" s="5"/>
      <c r="E1" s="5"/>
      <c r="F1" s="5"/>
      <c r="G1" s="5"/>
      <c r="H1" s="5"/>
      <c r="I1" s="5"/>
      <c r="J1" s="5"/>
      <c r="K1" s="5"/>
      <c r="L1" s="5"/>
      <c r="M1" s="5"/>
      <c r="N1" s="5"/>
      <c r="O1" s="5"/>
      <c r="P1" s="5"/>
      <c r="Q1" s="5"/>
      <c r="R1" s="5"/>
      <c r="S1" s="5"/>
      <c r="T1" s="5"/>
      <c r="U1" s="5"/>
      <c r="V1" s="5"/>
    </row>
    <row r="2" spans="1:22" ht="8.25" customHeight="1">
      <c r="A2" s="5"/>
      <c r="B2" s="18"/>
      <c r="C2" s="5"/>
      <c r="D2" s="5"/>
      <c r="E2" s="5"/>
      <c r="F2" s="5"/>
      <c r="G2" s="5"/>
      <c r="H2" s="5"/>
      <c r="I2" s="5"/>
      <c r="J2" s="5"/>
      <c r="K2" s="5"/>
      <c r="L2" s="5"/>
      <c r="M2" s="5"/>
      <c r="N2" s="5"/>
      <c r="O2" s="5"/>
      <c r="P2" s="5"/>
      <c r="Q2" s="5"/>
      <c r="R2" s="5"/>
      <c r="S2" s="5"/>
      <c r="T2" s="5"/>
      <c r="U2" s="5"/>
      <c r="V2" s="5"/>
    </row>
    <row r="3" spans="1:22" ht="14.1" customHeight="1">
      <c r="A3" s="5"/>
      <c r="B3" s="69" t="s">
        <v>30</v>
      </c>
      <c r="C3" s="48"/>
      <c r="D3" s="5"/>
      <c r="E3" s="5"/>
      <c r="F3" s="5"/>
      <c r="G3" s="5"/>
      <c r="H3" s="5"/>
      <c r="I3" s="5"/>
      <c r="J3" s="5"/>
      <c r="K3" s="5"/>
      <c r="L3" s="5"/>
      <c r="M3" s="5"/>
      <c r="N3" s="5"/>
      <c r="O3" s="5"/>
      <c r="P3" s="5"/>
      <c r="Q3" s="5"/>
      <c r="R3" s="5"/>
      <c r="S3" s="5"/>
      <c r="T3" s="5"/>
      <c r="U3" s="5"/>
      <c r="V3" s="5"/>
    </row>
    <row r="4" spans="1:22" ht="18.75" customHeight="1">
      <c r="A4" s="5"/>
      <c r="B4" s="70"/>
      <c r="C4" s="49"/>
      <c r="D4" s="5"/>
      <c r="E4" s="5"/>
      <c r="F4" s="5"/>
      <c r="G4" s="5"/>
      <c r="H4" s="5"/>
      <c r="I4" s="5"/>
      <c r="J4" s="5"/>
      <c r="K4" s="5"/>
      <c r="L4" s="5"/>
      <c r="M4" s="5"/>
      <c r="N4" s="5"/>
      <c r="O4" s="5"/>
      <c r="P4" s="5"/>
      <c r="Q4" s="5"/>
      <c r="R4" s="5"/>
      <c r="S4" s="5"/>
      <c r="T4" s="5"/>
      <c r="U4" s="5"/>
      <c r="V4" s="5"/>
    </row>
    <row r="5" spans="1:22" ht="14.25" customHeight="1">
      <c r="A5" s="5"/>
      <c r="B5" s="69" t="s">
        <v>14</v>
      </c>
      <c r="C5" s="50"/>
      <c r="D5" s="5"/>
      <c r="E5" s="5"/>
      <c r="F5" s="5"/>
      <c r="G5" s="5"/>
      <c r="H5" s="5"/>
      <c r="I5" s="5"/>
      <c r="J5" s="5"/>
      <c r="K5" s="5"/>
      <c r="L5" s="5"/>
      <c r="M5" s="5"/>
      <c r="N5" s="5"/>
      <c r="O5" s="5"/>
      <c r="P5" s="5"/>
      <c r="Q5" s="5"/>
      <c r="R5" s="5"/>
      <c r="S5" s="5"/>
      <c r="T5" s="5"/>
      <c r="U5" s="5"/>
      <c r="V5" s="5"/>
    </row>
    <row r="6" spans="1:22" s="28" customFormat="1" ht="14.1" customHeight="1">
      <c r="B6" s="249" t="s">
        <v>56</v>
      </c>
      <c r="C6" s="249"/>
      <c r="D6" s="249"/>
      <c r="E6" s="249"/>
      <c r="F6" s="249"/>
      <c r="G6" s="249"/>
      <c r="H6" s="249"/>
      <c r="I6" s="249"/>
      <c r="J6" s="249"/>
      <c r="K6" s="249"/>
      <c r="L6" s="56"/>
      <c r="M6" s="56"/>
      <c r="N6" s="56"/>
      <c r="O6" s="56"/>
      <c r="P6" s="56"/>
    </row>
    <row r="7" spans="1:22" s="3" customFormat="1" ht="9" customHeight="1">
      <c r="A7" s="17"/>
      <c r="B7" s="57"/>
      <c r="C7" s="57"/>
      <c r="D7" s="58"/>
      <c r="E7" s="58"/>
      <c r="F7" s="58"/>
      <c r="G7" s="58"/>
      <c r="H7" s="58"/>
      <c r="I7" s="58"/>
      <c r="J7" s="58"/>
      <c r="K7" s="58"/>
      <c r="L7" s="58"/>
      <c r="M7" s="58"/>
      <c r="N7" s="58"/>
      <c r="O7" s="58"/>
      <c r="P7" s="58"/>
      <c r="Q7" s="17"/>
      <c r="R7" s="17"/>
      <c r="S7" s="17"/>
      <c r="T7" s="17"/>
      <c r="U7" s="17"/>
      <c r="V7" s="17"/>
    </row>
    <row r="8" spans="1:22" s="3" customFormat="1" ht="14.1" customHeight="1">
      <c r="A8" s="17"/>
      <c r="B8" s="59" t="s">
        <v>32</v>
      </c>
      <c r="C8" s="59"/>
      <c r="D8" s="60"/>
      <c r="E8" s="60"/>
      <c r="F8" s="60"/>
      <c r="G8" s="60"/>
      <c r="H8" s="60"/>
      <c r="I8" s="60"/>
      <c r="J8" s="60"/>
      <c r="K8" s="60"/>
      <c r="L8" s="60"/>
      <c r="M8" s="60"/>
      <c r="N8" s="61"/>
      <c r="O8" s="61"/>
      <c r="P8" s="61"/>
      <c r="Q8" s="34"/>
      <c r="R8" s="34"/>
      <c r="S8" s="34"/>
      <c r="T8" s="17"/>
      <c r="U8" s="17"/>
      <c r="V8" s="17"/>
    </row>
    <row r="9" spans="1:22" s="3" customFormat="1" ht="14.1" customHeight="1">
      <c r="A9" s="17"/>
      <c r="B9" s="59" t="s">
        <v>33</v>
      </c>
      <c r="C9" s="59"/>
      <c r="D9" s="60"/>
      <c r="E9" s="60"/>
      <c r="F9" s="60"/>
      <c r="G9" s="60"/>
      <c r="H9" s="60"/>
      <c r="I9" s="60"/>
      <c r="J9" s="60"/>
      <c r="K9" s="60"/>
      <c r="L9" s="60"/>
      <c r="M9" s="60"/>
      <c r="N9" s="61"/>
      <c r="O9" s="61"/>
      <c r="P9" s="61"/>
      <c r="Q9" s="34"/>
      <c r="R9" s="34"/>
      <c r="S9" s="34"/>
      <c r="T9" s="17"/>
      <c r="U9" s="17"/>
      <c r="V9" s="17"/>
    </row>
    <row r="10" spans="1:22" s="3" customFormat="1" ht="14.1" customHeight="1">
      <c r="A10" s="17"/>
      <c r="B10" s="59" t="s">
        <v>31</v>
      </c>
      <c r="C10" s="59"/>
      <c r="D10" s="60"/>
      <c r="E10" s="60"/>
      <c r="F10" s="60"/>
      <c r="G10" s="60"/>
      <c r="H10" s="60"/>
      <c r="I10" s="60"/>
      <c r="J10" s="60"/>
      <c r="K10" s="60"/>
      <c r="L10" s="60"/>
      <c r="M10" s="60"/>
      <c r="N10" s="61"/>
      <c r="O10" s="61"/>
      <c r="P10" s="61"/>
      <c r="Q10" s="34"/>
      <c r="R10" s="34"/>
      <c r="S10" s="34"/>
      <c r="T10" s="17"/>
      <c r="U10" s="17"/>
      <c r="V10" s="17"/>
    </row>
    <row r="11" spans="1:22" s="3" customFormat="1" ht="12.9" customHeight="1">
      <c r="A11" s="17"/>
      <c r="B11" s="19"/>
      <c r="C11" s="19"/>
      <c r="D11" s="17"/>
      <c r="E11" s="17"/>
      <c r="F11" s="20"/>
      <c r="G11" s="20"/>
      <c r="H11" s="20"/>
      <c r="I11" s="20"/>
      <c r="J11" s="20"/>
      <c r="K11" s="20"/>
      <c r="L11" s="20"/>
      <c r="M11" s="17"/>
      <c r="N11" s="17"/>
      <c r="O11" s="17"/>
      <c r="P11" s="17"/>
      <c r="Q11" s="17"/>
      <c r="R11" s="17"/>
      <c r="S11" s="17"/>
      <c r="T11" s="17"/>
      <c r="U11" s="17"/>
      <c r="V11" s="17"/>
    </row>
    <row r="12" spans="1:22" s="3" customFormat="1" ht="12.9" customHeight="1" thickBot="1">
      <c r="A12" s="17"/>
      <c r="B12" s="17"/>
      <c r="C12" s="17"/>
      <c r="D12" s="17"/>
      <c r="E12" s="17"/>
      <c r="F12" s="17"/>
      <c r="G12" s="17"/>
      <c r="H12" s="17"/>
      <c r="I12" s="17"/>
      <c r="J12" s="17"/>
      <c r="K12" s="17"/>
      <c r="L12" s="17"/>
      <c r="M12" s="17"/>
      <c r="N12" s="17"/>
      <c r="O12" s="17"/>
      <c r="P12" s="17"/>
      <c r="Q12" s="17"/>
      <c r="R12" s="17"/>
      <c r="S12" s="17"/>
      <c r="T12" s="17"/>
      <c r="U12" s="17"/>
      <c r="V12" s="17"/>
    </row>
    <row r="13" spans="1:22" s="3" customFormat="1" ht="17.100000000000001" customHeight="1" thickBot="1">
      <c r="A13" s="6"/>
      <c r="B13" s="1" t="s">
        <v>7</v>
      </c>
      <c r="C13" s="1" t="s">
        <v>21</v>
      </c>
      <c r="D13" s="99" t="s">
        <v>2</v>
      </c>
      <c r="E13" s="98" t="s">
        <v>0</v>
      </c>
      <c r="F13" s="100" t="s">
        <v>1</v>
      </c>
      <c r="G13" s="100" t="s">
        <v>3</v>
      </c>
      <c r="H13" s="101" t="s">
        <v>4</v>
      </c>
      <c r="I13" s="97" t="s">
        <v>5</v>
      </c>
      <c r="J13" s="17"/>
      <c r="K13" s="4" t="s">
        <v>65</v>
      </c>
      <c r="L13" s="7"/>
      <c r="M13" s="2"/>
      <c r="N13" s="26"/>
      <c r="O13" s="17"/>
      <c r="P13" s="17"/>
      <c r="Q13" s="4" t="s">
        <v>67</v>
      </c>
      <c r="R13" s="7"/>
      <c r="S13" s="2"/>
      <c r="T13" s="26"/>
      <c r="U13" s="17"/>
      <c r="V13" s="17"/>
    </row>
    <row r="14" spans="1:22" s="3" customFormat="1" ht="17.100000000000001" customHeight="1">
      <c r="A14" s="79">
        <v>1</v>
      </c>
      <c r="B14" s="187" t="s">
        <v>10</v>
      </c>
      <c r="C14" s="85">
        <v>1</v>
      </c>
      <c r="D14" s="82">
        <f>COUNT(N14,O17,T14)</f>
        <v>2</v>
      </c>
      <c r="E14" s="9">
        <f>IF(N14&gt;O14,1,0)+IF(O17&gt;N17,1,0)+IF(T14&gt;U14,1,0)</f>
        <v>2</v>
      </c>
      <c r="F14" s="9">
        <f>IF(N14&lt;O14,1,0)+IF(O17&lt;N17,1,0)+IF(T14&lt;U14,1,0)</f>
        <v>0</v>
      </c>
      <c r="G14" s="9">
        <f>VALUE(N14+O17+T14)</f>
        <v>8</v>
      </c>
      <c r="H14" s="9">
        <f>VALUE(O14+N17+U14)</f>
        <v>0</v>
      </c>
      <c r="I14" s="10">
        <f>AVERAGE(G14-H14)</f>
        <v>8</v>
      </c>
      <c r="J14" s="29"/>
      <c r="K14" s="42" t="str">
        <f>B14</f>
        <v>GLOBAL TC</v>
      </c>
      <c r="L14" s="94"/>
      <c r="M14" s="75" t="s">
        <v>11</v>
      </c>
      <c r="N14" s="51"/>
      <c r="O14" s="51"/>
      <c r="P14" s="30"/>
      <c r="Q14" s="42" t="str">
        <f>B14</f>
        <v>GLOBAL TC</v>
      </c>
      <c r="R14" s="94" t="s">
        <v>6</v>
      </c>
      <c r="S14" s="42" t="str">
        <f>B15</f>
        <v>CT PORTO CRISTO</v>
      </c>
      <c r="T14" s="52">
        <v>4</v>
      </c>
      <c r="U14" s="52">
        <v>0</v>
      </c>
      <c r="V14" s="17"/>
    </row>
    <row r="15" spans="1:22" s="3" customFormat="1" ht="17.100000000000001" customHeight="1">
      <c r="A15" s="80">
        <v>2</v>
      </c>
      <c r="B15" s="91" t="s">
        <v>20</v>
      </c>
      <c r="C15" s="86"/>
      <c r="D15" s="83">
        <f>COUNT(N15,O18,U14)</f>
        <v>2</v>
      </c>
      <c r="E15" s="11">
        <f>IF(N15&gt;O15,1,0)+IF(O18&gt;N18,1,0)+IF(U14&gt;T14,1,0)</f>
        <v>1</v>
      </c>
      <c r="F15" s="11">
        <f>IF(N15&lt;O15,1,0)+IF(O18&lt;N18,1,0)+IF(U14&lt;T14,1,0)</f>
        <v>1</v>
      </c>
      <c r="G15" s="11">
        <f>VALUE(N15+O18+U14)</f>
        <v>4</v>
      </c>
      <c r="H15" s="11">
        <f>VALUE(O15+N18+T14)</f>
        <v>4</v>
      </c>
      <c r="I15" s="12">
        <f>AVERAGE(G15-H15)</f>
        <v>0</v>
      </c>
      <c r="J15" s="29"/>
      <c r="K15" s="42" t="str">
        <f>B15</f>
        <v>CT PORTO CRISTO</v>
      </c>
      <c r="L15" s="94" t="s">
        <v>6</v>
      </c>
      <c r="M15" s="44" t="str">
        <f>B16</f>
        <v>RAFA NADAL CLUB</v>
      </c>
      <c r="N15" s="52">
        <v>4</v>
      </c>
      <c r="O15" s="52">
        <v>0</v>
      </c>
      <c r="P15" s="30"/>
      <c r="Q15" s="44" t="str">
        <f>B16</f>
        <v>RAFA NADAL CLUB</v>
      </c>
      <c r="R15" s="94"/>
      <c r="S15" s="75" t="s">
        <v>11</v>
      </c>
      <c r="T15" s="51"/>
      <c r="U15" s="51"/>
      <c r="V15" s="17"/>
    </row>
    <row r="16" spans="1:22" s="3" customFormat="1" ht="17.100000000000001" customHeight="1" thickBot="1">
      <c r="A16" s="81">
        <v>3</v>
      </c>
      <c r="B16" s="92" t="s">
        <v>48</v>
      </c>
      <c r="C16" s="87"/>
      <c r="D16" s="84">
        <f>COUNT(O15,N17,T15)</f>
        <v>2</v>
      </c>
      <c r="E16" s="32">
        <f>IF(N17&gt;O17,1,0)+IF(O15&gt;N15,1,0)+IF(T15&gt;U15,1,0)</f>
        <v>0</v>
      </c>
      <c r="F16" s="32">
        <f>IF(N17&lt;O17,1,0)+IF(O15&lt;N15,1,0)+IF(T15&lt;U15,1,0)</f>
        <v>2</v>
      </c>
      <c r="G16" s="32">
        <f>VALUE(O15+N17+T15)</f>
        <v>0</v>
      </c>
      <c r="H16" s="32">
        <f>VALUE(N15+O17+U15)</f>
        <v>8</v>
      </c>
      <c r="I16" s="33">
        <f>AVERAGE(G16-H16)</f>
        <v>-8</v>
      </c>
      <c r="J16" s="17"/>
      <c r="K16" s="4" t="s">
        <v>66</v>
      </c>
      <c r="L16" s="135"/>
      <c r="M16" s="2"/>
      <c r="N16" s="26"/>
      <c r="O16" s="17"/>
      <c r="P16" s="17"/>
      <c r="Q16" s="17"/>
      <c r="R16" s="29"/>
      <c r="S16" s="17"/>
      <c r="T16" s="17"/>
      <c r="U16" s="17"/>
      <c r="V16" s="17"/>
    </row>
    <row r="17" spans="1:24" s="3" customFormat="1" ht="17.100000000000001" customHeight="1">
      <c r="A17" s="36">
        <v>4</v>
      </c>
      <c r="B17" s="73"/>
      <c r="C17" s="74"/>
      <c r="D17" s="37">
        <f>COUNT(O14,N18,U15)</f>
        <v>0</v>
      </c>
      <c r="E17" s="37">
        <f>IF(O14&gt;N14,1,0)+IF(N18&gt;O18,1,0)+IF(U15&gt;T15,1,0)</f>
        <v>0</v>
      </c>
      <c r="F17" s="37">
        <f>IF(O14&lt;N14,1,0)+IF(N18&lt;O18,1,0)+IF(U15&lt;T15,1,0)</f>
        <v>0</v>
      </c>
      <c r="G17" s="37">
        <f>VALUE(O14+N18+U15)</f>
        <v>0</v>
      </c>
      <c r="H17" s="37">
        <f>VALUE(N14+O18+T15)</f>
        <v>0</v>
      </c>
      <c r="I17" s="37">
        <f>AVERAGE(G17-H17)</f>
        <v>0</v>
      </c>
      <c r="J17" s="17"/>
      <c r="K17" s="42" t="str">
        <f>B16</f>
        <v>RAFA NADAL CLUB</v>
      </c>
      <c r="L17" s="94" t="s">
        <v>6</v>
      </c>
      <c r="M17" s="46" t="str">
        <f>B14</f>
        <v>GLOBAL TC</v>
      </c>
      <c r="N17" s="52">
        <v>0</v>
      </c>
      <c r="O17" s="52">
        <v>4</v>
      </c>
      <c r="P17" s="17"/>
      <c r="Q17" s="17"/>
      <c r="R17" s="29"/>
      <c r="S17" s="17"/>
      <c r="T17" s="17"/>
      <c r="U17" s="17"/>
      <c r="V17" s="17"/>
    </row>
    <row r="18" spans="1:24" s="3" customFormat="1" ht="17.100000000000001" customHeight="1">
      <c r="A18" s="17"/>
      <c r="B18" s="17"/>
      <c r="C18" s="29"/>
      <c r="D18" s="17"/>
      <c r="E18" s="17"/>
      <c r="F18" s="17"/>
      <c r="G18" s="17"/>
      <c r="H18" s="17"/>
      <c r="I18" s="17"/>
      <c r="J18" s="17"/>
      <c r="K18" s="75" t="s">
        <v>11</v>
      </c>
      <c r="L18" s="94"/>
      <c r="M18" s="76" t="str">
        <f>B15</f>
        <v>CT PORTO CRISTO</v>
      </c>
      <c r="N18" s="51"/>
      <c r="O18" s="51"/>
      <c r="P18" s="17"/>
      <c r="Q18" s="17"/>
      <c r="R18" s="29"/>
      <c r="S18" s="17"/>
      <c r="T18" s="17"/>
      <c r="U18" s="17"/>
      <c r="V18" s="17"/>
    </row>
    <row r="19" spans="1:24" ht="17.100000000000001" customHeight="1" thickBot="1">
      <c r="A19" s="17"/>
      <c r="B19" s="17"/>
      <c r="C19" s="29"/>
      <c r="D19" s="17"/>
      <c r="E19" s="17"/>
      <c r="F19" s="17"/>
      <c r="G19" s="17"/>
      <c r="H19" s="17"/>
      <c r="I19" s="17"/>
      <c r="J19" s="17"/>
      <c r="K19" s="17"/>
      <c r="L19" s="29"/>
      <c r="M19" s="17"/>
      <c r="N19" s="17"/>
      <c r="O19" s="17"/>
      <c r="P19" s="17"/>
      <c r="Q19" s="17"/>
      <c r="R19" s="29"/>
      <c r="S19" s="17"/>
      <c r="T19" s="17"/>
      <c r="U19" s="17"/>
      <c r="V19" s="5"/>
    </row>
    <row r="20" spans="1:24" s="3" customFormat="1" ht="17.100000000000001" customHeight="1" thickBot="1">
      <c r="A20" s="6"/>
      <c r="B20" s="1" t="s">
        <v>8</v>
      </c>
      <c r="C20" s="1" t="s">
        <v>21</v>
      </c>
      <c r="D20" s="99" t="s">
        <v>2</v>
      </c>
      <c r="E20" s="98" t="s">
        <v>0</v>
      </c>
      <c r="F20" s="100" t="s">
        <v>1</v>
      </c>
      <c r="G20" s="100" t="s">
        <v>3</v>
      </c>
      <c r="H20" s="101" t="s">
        <v>4</v>
      </c>
      <c r="I20" s="97" t="s">
        <v>5</v>
      </c>
      <c r="J20" s="17"/>
      <c r="K20" s="4" t="s">
        <v>65</v>
      </c>
      <c r="L20" s="135"/>
      <c r="M20" s="2"/>
      <c r="N20" s="26"/>
      <c r="O20" s="17"/>
      <c r="P20" s="17"/>
      <c r="Q20" s="4" t="s">
        <v>67</v>
      </c>
      <c r="R20" s="135"/>
      <c r="S20" s="2"/>
      <c r="T20" s="26"/>
      <c r="U20" s="17"/>
      <c r="V20" s="17"/>
    </row>
    <row r="21" spans="1:24" s="3" customFormat="1" ht="17.100000000000001" customHeight="1">
      <c r="A21" s="79">
        <v>1</v>
      </c>
      <c r="B21" s="187" t="s">
        <v>22</v>
      </c>
      <c r="C21" s="85">
        <v>2</v>
      </c>
      <c r="D21" s="82">
        <f>COUNT(N21,O24,T21)</f>
        <v>2</v>
      </c>
      <c r="E21" s="9">
        <f>IF(N21&gt;O21,1,0)+IF(O24&gt;N24,1,0)+IF(T21&gt;U21,1,0)</f>
        <v>2</v>
      </c>
      <c r="F21" s="9">
        <f>IF(N21&lt;O21,1,0)+IF(O24&lt;N24,1,0)+IF(T21&lt;U21,1,0)</f>
        <v>0</v>
      </c>
      <c r="G21" s="9">
        <f>VALUE(N21+O24+T21)</f>
        <v>7</v>
      </c>
      <c r="H21" s="9">
        <f>VALUE(O21+N24+U21)</f>
        <v>1</v>
      </c>
      <c r="I21" s="10">
        <f>AVERAGE(G21-H21)</f>
        <v>6</v>
      </c>
      <c r="J21" s="29"/>
      <c r="K21" s="42" t="str">
        <f>B21</f>
        <v>MATCH POINT TC</v>
      </c>
      <c r="L21" s="94"/>
      <c r="M21" s="75" t="s">
        <v>11</v>
      </c>
      <c r="N21" s="51"/>
      <c r="O21" s="51"/>
      <c r="P21" s="30"/>
      <c r="Q21" s="42" t="str">
        <f>B21</f>
        <v>MATCH POINT TC</v>
      </c>
      <c r="R21" s="94" t="s">
        <v>6</v>
      </c>
      <c r="S21" s="42" t="str">
        <f>B22</f>
        <v>CT LA SALLE</v>
      </c>
      <c r="T21" s="52">
        <v>4</v>
      </c>
      <c r="U21" s="52">
        <v>0</v>
      </c>
      <c r="V21" s="17"/>
    </row>
    <row r="22" spans="1:24" s="3" customFormat="1" ht="17.100000000000001" customHeight="1">
      <c r="A22" s="80">
        <v>2</v>
      </c>
      <c r="B22" s="91" t="s">
        <v>45</v>
      </c>
      <c r="C22" s="86"/>
      <c r="D22" s="83">
        <f>COUNT(N22,O25,U21)</f>
        <v>2</v>
      </c>
      <c r="E22" s="11">
        <f>IF(N22&gt;O22,1,0)+IF(O25&gt;N25,1,0)+IF(U21&gt;T21,1,0)</f>
        <v>1</v>
      </c>
      <c r="F22" s="11">
        <f>IF(N22&lt;O22,1,0)+IF(O25&lt;N25,1,0)+IF(U21&lt;T21,1,0)</f>
        <v>1</v>
      </c>
      <c r="G22" s="11">
        <f>VALUE(N22+O25+U21)</f>
        <v>4</v>
      </c>
      <c r="H22" s="11">
        <f>VALUE(O22+N25+T21)</f>
        <v>4</v>
      </c>
      <c r="I22" s="12">
        <f>AVERAGE(G22-H22)</f>
        <v>0</v>
      </c>
      <c r="J22" s="29"/>
      <c r="K22" s="42" t="str">
        <f>B22</f>
        <v>CT LA SALLE</v>
      </c>
      <c r="L22" s="94" t="s">
        <v>6</v>
      </c>
      <c r="M22" s="44" t="str">
        <f>B23</f>
        <v>SOMETIMES TC</v>
      </c>
      <c r="N22" s="52">
        <v>4</v>
      </c>
      <c r="O22" s="52">
        <v>0</v>
      </c>
      <c r="P22" s="30"/>
      <c r="Q22" s="44" t="str">
        <f>B23</f>
        <v>SOMETIMES TC</v>
      </c>
      <c r="R22" s="94"/>
      <c r="S22" s="75" t="s">
        <v>11</v>
      </c>
      <c r="T22" s="51"/>
      <c r="U22" s="51"/>
      <c r="V22" s="17"/>
    </row>
    <row r="23" spans="1:24" s="3" customFormat="1" ht="17.100000000000001" customHeight="1" thickBot="1">
      <c r="A23" s="81">
        <v>3</v>
      </c>
      <c r="B23" s="92" t="s">
        <v>49</v>
      </c>
      <c r="C23" s="87"/>
      <c r="D23" s="84">
        <f>COUNT(O22,N24,T22)</f>
        <v>2</v>
      </c>
      <c r="E23" s="32">
        <f>IF(N24&gt;O24,1,0)+IF(O22&gt;N22,1,0)+IF(T22&gt;U22,1,0)</f>
        <v>0</v>
      </c>
      <c r="F23" s="32">
        <f>IF(N24&lt;O24,1,0)+IF(O22&lt;N22,1,0)+IF(T22&lt;U22,1,0)</f>
        <v>2</v>
      </c>
      <c r="G23" s="32">
        <f>VALUE(O22+N24+T22)</f>
        <v>1</v>
      </c>
      <c r="H23" s="32">
        <f>VALUE(N22+O24+U22)</f>
        <v>7</v>
      </c>
      <c r="I23" s="33">
        <f>AVERAGE(G23-H23)</f>
        <v>-6</v>
      </c>
      <c r="J23" s="17"/>
      <c r="K23" s="4" t="s">
        <v>66</v>
      </c>
      <c r="L23" s="135"/>
      <c r="M23" s="2"/>
      <c r="N23" s="96"/>
      <c r="P23" s="17"/>
      <c r="Q23" s="17"/>
      <c r="R23" s="29"/>
      <c r="S23" s="17"/>
      <c r="T23" s="17"/>
      <c r="U23" s="17"/>
      <c r="V23" s="17"/>
    </row>
    <row r="24" spans="1:24" s="3" customFormat="1" ht="17.100000000000001" customHeight="1">
      <c r="A24" s="17"/>
      <c r="B24" s="17"/>
      <c r="C24" s="17"/>
      <c r="D24" s="17"/>
      <c r="E24" s="17"/>
      <c r="F24" s="17"/>
      <c r="G24" s="17"/>
      <c r="H24" s="17"/>
      <c r="I24" s="17"/>
      <c r="J24" s="17"/>
      <c r="K24" s="42" t="str">
        <f>B23</f>
        <v>SOMETIMES TC</v>
      </c>
      <c r="L24" s="94" t="s">
        <v>6</v>
      </c>
      <c r="M24" s="46" t="str">
        <f>B21</f>
        <v>MATCH POINT TC</v>
      </c>
      <c r="N24" s="52">
        <v>1</v>
      </c>
      <c r="O24" s="52">
        <v>3</v>
      </c>
      <c r="P24" s="17"/>
      <c r="Q24" s="17"/>
      <c r="R24" s="17"/>
      <c r="S24" s="17"/>
      <c r="T24" s="17"/>
      <c r="U24" s="17"/>
      <c r="V24" s="17"/>
    </row>
    <row r="25" spans="1:24" s="3" customFormat="1" ht="17.100000000000001" customHeight="1">
      <c r="A25" s="5"/>
      <c r="B25" s="5"/>
      <c r="C25" s="5"/>
      <c r="D25" s="5"/>
      <c r="E25" s="5"/>
      <c r="F25" s="5"/>
      <c r="G25" s="5"/>
      <c r="H25" s="5"/>
      <c r="I25" s="5"/>
      <c r="J25" s="17"/>
      <c r="K25" s="75" t="s">
        <v>11</v>
      </c>
      <c r="L25" s="94"/>
      <c r="M25" s="76" t="str">
        <f>B22</f>
        <v>CT LA SALLE</v>
      </c>
      <c r="N25" s="51"/>
      <c r="O25" s="51"/>
      <c r="P25" s="17"/>
      <c r="Q25" s="17"/>
      <c r="R25" s="17"/>
      <c r="S25" s="17"/>
      <c r="T25" s="17"/>
      <c r="U25" s="17"/>
      <c r="V25" s="17"/>
    </row>
    <row r="26" spans="1:24" ht="12.9" customHeight="1">
      <c r="A26" s="5"/>
      <c r="B26" s="5"/>
      <c r="C26" s="5"/>
      <c r="D26" s="5"/>
      <c r="E26" s="5"/>
      <c r="F26" s="5"/>
      <c r="G26" s="5"/>
      <c r="H26" s="5"/>
      <c r="I26" s="5"/>
      <c r="J26" s="5"/>
      <c r="K26" s="5"/>
      <c r="L26" s="5"/>
      <c r="M26" s="5"/>
      <c r="N26" s="5"/>
      <c r="O26" s="5"/>
      <c r="P26" s="5"/>
      <c r="Q26" s="5"/>
      <c r="R26" s="5"/>
      <c r="S26" s="5"/>
      <c r="T26" s="5"/>
      <c r="U26" s="5"/>
      <c r="V26" s="5"/>
    </row>
    <row r="27" spans="1:24" ht="16.5" customHeight="1">
      <c r="B27" s="163" t="s">
        <v>37</v>
      </c>
      <c r="C27" s="140"/>
      <c r="D27" s="140"/>
      <c r="E27" s="140"/>
      <c r="F27" s="141"/>
    </row>
    <row r="28" spans="1:24">
      <c r="A28" s="5"/>
      <c r="L28" s="55"/>
      <c r="M28" s="55"/>
      <c r="N28" s="55"/>
      <c r="O28" s="55"/>
      <c r="P28" s="55"/>
      <c r="Q28" s="5"/>
      <c r="R28" s="5"/>
      <c r="S28" s="5"/>
      <c r="T28" s="5"/>
      <c r="U28" s="5"/>
    </row>
    <row r="29" spans="1:24" ht="15">
      <c r="A29" s="5"/>
      <c r="B29" s="47" t="s">
        <v>12</v>
      </c>
      <c r="C29" s="55"/>
      <c r="D29" s="240"/>
      <c r="E29" s="240"/>
      <c r="F29" s="240"/>
      <c r="G29" s="68"/>
      <c r="H29" s="55"/>
      <c r="I29" s="55"/>
      <c r="J29" s="55"/>
      <c r="L29" s="5"/>
      <c r="M29" s="5"/>
      <c r="N29" s="5"/>
      <c r="O29" s="5"/>
      <c r="P29" s="5"/>
      <c r="Q29" s="5"/>
      <c r="R29" s="5"/>
      <c r="S29" s="5"/>
      <c r="T29" s="5"/>
      <c r="U29" s="5"/>
    </row>
    <row r="30" spans="1:24" ht="15" customHeight="1">
      <c r="A30" s="5"/>
      <c r="B30" s="5"/>
      <c r="C30" s="5"/>
      <c r="D30" s="5"/>
      <c r="E30" s="5"/>
      <c r="F30" s="5"/>
      <c r="G30" s="5"/>
      <c r="H30" s="5"/>
      <c r="I30" s="5"/>
      <c r="J30" s="5"/>
      <c r="L30" s="5"/>
      <c r="M30" s="5"/>
      <c r="X30" s="55"/>
    </row>
    <row r="31" spans="1:24" ht="15" customHeight="1">
      <c r="A31" s="5"/>
      <c r="B31" s="103" t="s">
        <v>10</v>
      </c>
      <c r="C31" s="65"/>
      <c r="D31" s="66"/>
      <c r="E31" s="66"/>
      <c r="J31" s="5"/>
      <c r="X31" s="5"/>
    </row>
    <row r="32" spans="1:24" ht="15" customHeight="1">
      <c r="A32" s="5"/>
      <c r="B32" s="62"/>
      <c r="C32" s="251"/>
      <c r="D32" s="252"/>
      <c r="E32" s="252"/>
      <c r="F32" s="252"/>
      <c r="G32" s="55"/>
      <c r="H32" s="55"/>
      <c r="I32" s="55"/>
      <c r="J32" s="5"/>
      <c r="X32" s="5"/>
    </row>
    <row r="33" spans="1:24" ht="15" customHeight="1">
      <c r="A33" s="5"/>
      <c r="B33" s="63" t="s">
        <v>22</v>
      </c>
      <c r="C33" s="241" t="s">
        <v>62</v>
      </c>
      <c r="D33" s="242"/>
      <c r="E33" s="242"/>
      <c r="F33" s="242"/>
      <c r="G33" s="55"/>
      <c r="H33" s="55"/>
      <c r="I33" s="55"/>
      <c r="J33" s="5"/>
    </row>
    <row r="34" spans="1:24" ht="15" customHeight="1">
      <c r="A34" s="5"/>
      <c r="B34" s="55"/>
      <c r="C34" s="77"/>
      <c r="D34" s="77"/>
      <c r="E34" s="77"/>
      <c r="F34" s="250"/>
      <c r="G34" s="250"/>
      <c r="H34" s="250"/>
      <c r="I34" s="250"/>
      <c r="J34" s="5"/>
    </row>
    <row r="35" spans="1:24" ht="15" customHeight="1">
      <c r="A35" s="5"/>
      <c r="B35" s="5"/>
    </row>
    <row r="36" spans="1:24" ht="15" customHeight="1">
      <c r="B36" s="5"/>
      <c r="D36" s="5"/>
    </row>
    <row r="37" spans="1:24" ht="12.9" customHeight="1">
      <c r="B37" s="5"/>
    </row>
    <row r="38" spans="1:24" ht="12.9" customHeight="1">
      <c r="X38" s="5"/>
    </row>
    <row r="39" spans="1:24" ht="12.9" customHeight="1"/>
    <row r="40" spans="1:24" ht="12.9" customHeight="1"/>
    <row r="41" spans="1:24" ht="12.9" customHeight="1"/>
    <row r="42" spans="1:24" ht="12.9" customHeight="1"/>
    <row r="43" spans="1:24" ht="15.9" customHeight="1"/>
    <row r="44" spans="1:24" ht="15.9" customHeight="1"/>
    <row r="45" spans="1:24" ht="15.9" customHeight="1"/>
  </sheetData>
  <mergeCells count="5">
    <mergeCell ref="B6:K6"/>
    <mergeCell ref="F34:I34"/>
    <mergeCell ref="D29:F29"/>
    <mergeCell ref="C33:F33"/>
    <mergeCell ref="C32:F32"/>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45"/>
  <sheetViews>
    <sheetView topLeftCell="A4" workbookViewId="0">
      <selection activeCell="Q29" sqref="Q29"/>
    </sheetView>
  </sheetViews>
  <sheetFormatPr baseColWidth="10" defaultRowHeight="14.4"/>
  <cols>
    <col min="1" max="1" width="3.6640625" customWidth="1"/>
    <col min="2" max="2" width="20.5546875" customWidth="1"/>
    <col min="3" max="3" width="5.33203125" customWidth="1"/>
    <col min="4" max="5" width="3.88671875" customWidth="1"/>
    <col min="6" max="6" width="3.5546875" customWidth="1"/>
    <col min="7" max="7" width="4.88671875" customWidth="1"/>
    <col min="8" max="8" width="4.44140625" customWidth="1"/>
    <col min="9" max="9" width="4.6640625" customWidth="1"/>
    <col min="10" max="10" width="3.6640625" customWidth="1"/>
    <col min="11" max="11" width="19.5546875" customWidth="1"/>
    <col min="12" max="12" width="3" customWidth="1"/>
    <col min="13" max="13" width="19.5546875" customWidth="1"/>
    <col min="14" max="14" width="3.5546875" customWidth="1"/>
    <col min="15" max="15" width="3.6640625" customWidth="1"/>
    <col min="16" max="16" width="2.88671875" customWidth="1"/>
    <col min="17" max="17" width="18.88671875" customWidth="1"/>
    <col min="18" max="18" width="2.6640625" customWidth="1"/>
    <col min="19" max="19" width="15.33203125" customWidth="1"/>
    <col min="20" max="20" width="3.44140625" customWidth="1"/>
    <col min="21" max="21" width="3.5546875" customWidth="1"/>
  </cols>
  <sheetData>
    <row r="1" spans="1:22" ht="18.600000000000001">
      <c r="A1" s="5"/>
      <c r="B1" s="72" t="s">
        <v>38</v>
      </c>
      <c r="C1" s="27"/>
      <c r="D1" s="5"/>
      <c r="E1" s="5"/>
      <c r="F1" s="5"/>
      <c r="G1" s="5"/>
      <c r="H1" s="5"/>
      <c r="I1" s="5"/>
      <c r="J1" s="5"/>
      <c r="K1" s="5"/>
      <c r="L1" s="5"/>
      <c r="M1" s="5"/>
      <c r="N1" s="5"/>
      <c r="O1" s="5"/>
      <c r="P1" s="5"/>
      <c r="Q1" s="5"/>
      <c r="R1" s="5"/>
      <c r="S1" s="5"/>
      <c r="T1" s="5"/>
      <c r="U1" s="5"/>
      <c r="V1" s="5"/>
    </row>
    <row r="2" spans="1:22" ht="8.25" customHeight="1">
      <c r="A2" s="5"/>
      <c r="B2" s="18"/>
      <c r="C2" s="5"/>
      <c r="D2" s="5"/>
      <c r="E2" s="5"/>
      <c r="F2" s="5"/>
      <c r="G2" s="5"/>
      <c r="H2" s="5"/>
      <c r="I2" s="5"/>
      <c r="J2" s="5"/>
      <c r="K2" s="5"/>
      <c r="L2" s="5"/>
      <c r="M2" s="5"/>
      <c r="N2" s="5"/>
      <c r="O2" s="5"/>
      <c r="P2" s="5"/>
      <c r="Q2" s="5"/>
      <c r="R2" s="5"/>
      <c r="S2" s="5"/>
      <c r="T2" s="5"/>
      <c r="U2" s="5"/>
      <c r="V2" s="5"/>
    </row>
    <row r="3" spans="1:22" ht="14.1" customHeight="1">
      <c r="A3" s="5"/>
      <c r="B3" s="69" t="s">
        <v>16</v>
      </c>
      <c r="C3" s="90"/>
      <c r="D3" s="5"/>
      <c r="E3" s="5"/>
      <c r="F3" s="5"/>
      <c r="G3" s="5"/>
      <c r="H3" s="5"/>
      <c r="I3" s="5"/>
      <c r="J3" s="5"/>
      <c r="K3" s="5"/>
      <c r="L3" s="5"/>
      <c r="M3" s="5"/>
      <c r="N3" s="5"/>
      <c r="O3" s="5"/>
      <c r="P3" s="5"/>
      <c r="Q3" s="5"/>
      <c r="R3" s="5"/>
      <c r="S3" s="5"/>
      <c r="T3" s="5"/>
      <c r="U3" s="5"/>
      <c r="V3" s="5"/>
    </row>
    <row r="4" spans="1:22" ht="18.75" customHeight="1">
      <c r="A4" s="5"/>
      <c r="B4" s="70"/>
      <c r="C4" s="18"/>
      <c r="D4" s="5"/>
      <c r="E4" s="5"/>
      <c r="F4" s="5"/>
      <c r="G4" s="5"/>
      <c r="H4" s="5"/>
      <c r="I4" s="5"/>
      <c r="J4" s="5"/>
      <c r="K4" s="5"/>
      <c r="L4" s="5"/>
      <c r="M4" s="5"/>
      <c r="N4" s="5"/>
      <c r="O4" s="5"/>
      <c r="P4" s="5"/>
      <c r="Q4" s="5"/>
      <c r="R4" s="5"/>
      <c r="S4" s="5"/>
      <c r="T4" s="5"/>
      <c r="U4" s="5"/>
      <c r="V4" s="5"/>
    </row>
    <row r="5" spans="1:22" ht="14.25" customHeight="1">
      <c r="A5" s="5"/>
      <c r="B5" s="69" t="s">
        <v>14</v>
      </c>
      <c r="C5" s="105"/>
      <c r="D5" s="5"/>
      <c r="E5" s="5"/>
      <c r="F5" s="5"/>
      <c r="G5" s="5"/>
      <c r="H5" s="5"/>
      <c r="I5" s="5"/>
      <c r="J5" s="5"/>
      <c r="K5" s="5"/>
      <c r="L5" s="5"/>
      <c r="M5" s="5"/>
      <c r="N5" s="5"/>
      <c r="O5" s="5"/>
      <c r="P5" s="5"/>
      <c r="Q5" s="5"/>
      <c r="R5" s="5"/>
      <c r="S5" s="5"/>
      <c r="T5" s="5"/>
      <c r="U5" s="5"/>
      <c r="V5" s="5"/>
    </row>
    <row r="6" spans="1:22" s="28" customFormat="1" ht="14.1" customHeight="1">
      <c r="B6" s="232" t="s">
        <v>57</v>
      </c>
      <c r="C6" s="232"/>
      <c r="D6" s="232"/>
      <c r="E6" s="232"/>
      <c r="F6" s="232"/>
      <c r="G6" s="232"/>
      <c r="H6" s="232"/>
      <c r="I6" s="232"/>
      <c r="J6" s="232"/>
      <c r="K6" s="56"/>
      <c r="L6" s="56"/>
      <c r="M6" s="56"/>
      <c r="N6" s="56"/>
      <c r="O6" s="56"/>
      <c r="P6" s="56"/>
    </row>
    <row r="7" spans="1:22" s="3" customFormat="1" ht="9" customHeight="1">
      <c r="A7" s="17"/>
      <c r="B7" s="57"/>
      <c r="C7" s="57"/>
      <c r="D7" s="58"/>
      <c r="E7" s="58"/>
      <c r="F7" s="58"/>
      <c r="G7" s="58"/>
      <c r="H7" s="58"/>
      <c r="I7" s="58"/>
      <c r="J7" s="58"/>
      <c r="K7" s="58"/>
      <c r="L7" s="58"/>
      <c r="M7" s="58"/>
      <c r="N7" s="58"/>
      <c r="O7" s="58"/>
      <c r="P7" s="58"/>
      <c r="Q7" s="17"/>
      <c r="R7" s="17"/>
      <c r="S7" s="17"/>
      <c r="T7" s="17"/>
      <c r="U7" s="17"/>
      <c r="V7" s="17"/>
    </row>
    <row r="8" spans="1:22" s="3" customFormat="1" ht="14.1" customHeight="1">
      <c r="A8" s="17"/>
      <c r="B8" s="59" t="s">
        <v>32</v>
      </c>
      <c r="C8" s="59"/>
      <c r="D8" s="60"/>
      <c r="E8" s="60"/>
      <c r="F8" s="60"/>
      <c r="G8" s="60"/>
      <c r="H8" s="60"/>
      <c r="I8" s="60"/>
      <c r="J8" s="60"/>
      <c r="K8" s="60"/>
      <c r="L8" s="60"/>
      <c r="M8" s="60"/>
      <c r="N8" s="61"/>
      <c r="O8" s="61"/>
      <c r="P8" s="61"/>
      <c r="Q8" s="34"/>
      <c r="R8" s="34"/>
      <c r="S8" s="34"/>
      <c r="T8" s="17"/>
      <c r="U8" s="17"/>
      <c r="V8" s="17"/>
    </row>
    <row r="9" spans="1:22" s="3" customFormat="1" ht="14.1" customHeight="1">
      <c r="A9" s="17"/>
      <c r="B9" s="59" t="s">
        <v>33</v>
      </c>
      <c r="C9" s="59"/>
      <c r="D9" s="60"/>
      <c r="E9" s="60"/>
      <c r="F9" s="60"/>
      <c r="G9" s="60"/>
      <c r="H9" s="60"/>
      <c r="I9" s="60"/>
      <c r="J9" s="60"/>
      <c r="K9" s="60"/>
      <c r="L9" s="60"/>
      <c r="M9" s="60"/>
      <c r="N9" s="61"/>
      <c r="O9" s="61"/>
      <c r="P9" s="61"/>
      <c r="Q9" s="34"/>
      <c r="R9" s="34"/>
      <c r="S9" s="34"/>
      <c r="T9" s="17"/>
      <c r="U9" s="17"/>
      <c r="V9" s="17"/>
    </row>
    <row r="10" spans="1:22" s="3" customFormat="1" ht="14.1" customHeight="1">
      <c r="A10" s="17"/>
      <c r="B10" s="59" t="s">
        <v>31</v>
      </c>
      <c r="C10" s="59"/>
      <c r="D10" s="60"/>
      <c r="E10" s="60"/>
      <c r="F10" s="60"/>
      <c r="G10" s="60"/>
      <c r="H10" s="60"/>
      <c r="I10" s="60"/>
      <c r="J10" s="60"/>
      <c r="K10" s="60"/>
      <c r="L10" s="60"/>
      <c r="M10" s="60"/>
      <c r="N10" s="61"/>
      <c r="O10" s="61"/>
      <c r="P10" s="61"/>
      <c r="Q10" s="34"/>
      <c r="R10" s="34"/>
      <c r="S10" s="34"/>
      <c r="T10" s="17"/>
      <c r="U10" s="17"/>
      <c r="V10" s="17"/>
    </row>
    <row r="11" spans="1:22" s="3" customFormat="1" ht="12.9" customHeight="1">
      <c r="A11" s="17"/>
      <c r="B11" s="19"/>
      <c r="C11" s="19"/>
      <c r="D11" s="17"/>
      <c r="E11" s="17"/>
      <c r="F11" s="20"/>
      <c r="G11" s="20"/>
      <c r="H11" s="20"/>
      <c r="I11" s="20"/>
      <c r="J11" s="20"/>
      <c r="K11" s="20"/>
      <c r="L11" s="20"/>
      <c r="M11" s="17"/>
      <c r="N11" s="17"/>
      <c r="O11" s="17"/>
      <c r="P11" s="17"/>
      <c r="Q11" s="17"/>
      <c r="R11" s="17"/>
      <c r="S11" s="17"/>
      <c r="T11" s="17"/>
      <c r="U11" s="17"/>
      <c r="V11" s="17"/>
    </row>
    <row r="12" spans="1:22" s="3" customFormat="1" ht="12.9" customHeight="1" thickBot="1">
      <c r="A12" s="17"/>
      <c r="B12" s="17"/>
      <c r="C12" s="17"/>
      <c r="D12" s="17"/>
      <c r="E12" s="17"/>
      <c r="F12" s="17"/>
      <c r="G12" s="17"/>
      <c r="H12" s="17"/>
      <c r="I12" s="17"/>
      <c r="J12" s="17"/>
      <c r="K12" s="17"/>
      <c r="L12" s="17"/>
      <c r="M12" s="17"/>
      <c r="N12" s="17"/>
      <c r="O12" s="17"/>
      <c r="P12" s="17"/>
      <c r="Q12" s="17"/>
      <c r="R12" s="17"/>
      <c r="S12" s="17"/>
      <c r="T12" s="17"/>
      <c r="U12" s="17"/>
      <c r="V12" s="17"/>
    </row>
    <row r="13" spans="1:22" s="3" customFormat="1" ht="17.100000000000001" customHeight="1" thickBot="1">
      <c r="A13" s="6"/>
      <c r="B13" s="1" t="s">
        <v>7</v>
      </c>
      <c r="C13" s="1" t="s">
        <v>21</v>
      </c>
      <c r="D13" s="99" t="s">
        <v>2</v>
      </c>
      <c r="E13" s="98" t="s">
        <v>0</v>
      </c>
      <c r="F13" s="100" t="s">
        <v>1</v>
      </c>
      <c r="G13" s="100" t="s">
        <v>3</v>
      </c>
      <c r="H13" s="101" t="s">
        <v>4</v>
      </c>
      <c r="I13" s="97" t="s">
        <v>5</v>
      </c>
      <c r="J13" s="17"/>
      <c r="K13" s="4" t="s">
        <v>59</v>
      </c>
      <c r="L13" s="7"/>
      <c r="M13" s="2"/>
      <c r="N13" s="26"/>
      <c r="O13" s="17"/>
      <c r="P13" s="17"/>
      <c r="Q13" s="4" t="s">
        <v>61</v>
      </c>
      <c r="R13" s="7"/>
      <c r="S13" s="2"/>
      <c r="T13" s="26"/>
      <c r="U13" s="17"/>
      <c r="V13" s="17"/>
    </row>
    <row r="14" spans="1:22" s="3" customFormat="1" ht="17.100000000000001" customHeight="1">
      <c r="A14" s="79">
        <v>1</v>
      </c>
      <c r="B14" s="187" t="s">
        <v>10</v>
      </c>
      <c r="C14" s="85">
        <v>1</v>
      </c>
      <c r="D14" s="82">
        <f>COUNT(N14,O17,T14)</f>
        <v>2</v>
      </c>
      <c r="E14" s="9">
        <f>IF(N14&gt;O14,1,0)+IF(O17&gt;N17,1,0)+IF(T14&gt;U14,1,0)</f>
        <v>2</v>
      </c>
      <c r="F14" s="9">
        <f>IF(N14&lt;O14,1,0)+IF(O17&lt;N17,1,0)+IF(T14&lt;U14,1,0)</f>
        <v>0</v>
      </c>
      <c r="G14" s="9">
        <f>VALUE(N14+O17+T14)</f>
        <v>9</v>
      </c>
      <c r="H14" s="9">
        <f>VALUE(O14+N17+U14)</f>
        <v>1</v>
      </c>
      <c r="I14" s="10">
        <f>AVERAGE(G14-H14)</f>
        <v>8</v>
      </c>
      <c r="J14" s="29"/>
      <c r="K14" s="42" t="str">
        <f>B14</f>
        <v>GLOBAL TC</v>
      </c>
      <c r="L14" s="94"/>
      <c r="M14" s="75" t="s">
        <v>11</v>
      </c>
      <c r="N14" s="51"/>
      <c r="O14" s="51"/>
      <c r="P14" s="30"/>
      <c r="Q14" s="42" t="str">
        <f>B14</f>
        <v>GLOBAL TC</v>
      </c>
      <c r="R14" s="43" t="s">
        <v>6</v>
      </c>
      <c r="S14" s="42" t="str">
        <f>B15</f>
        <v>OPEN MARRATXI</v>
      </c>
      <c r="T14" s="52">
        <v>5</v>
      </c>
      <c r="U14" s="52">
        <v>0</v>
      </c>
      <c r="V14" s="17"/>
    </row>
    <row r="15" spans="1:22" s="3" customFormat="1" ht="17.100000000000001" customHeight="1">
      <c r="A15" s="80">
        <v>2</v>
      </c>
      <c r="B15" s="188" t="s">
        <v>34</v>
      </c>
      <c r="C15" s="86">
        <v>4</v>
      </c>
      <c r="D15" s="83">
        <f>COUNT(N15,O18,U14)</f>
        <v>2</v>
      </c>
      <c r="E15" s="11">
        <f>IF(N15&gt;O15,1,0)+IF(O18&gt;N18,1,0)+IF(U14&gt;T14,1,0)</f>
        <v>1</v>
      </c>
      <c r="F15" s="11">
        <f>IF(N15&lt;O15,1,0)+IF(O18&lt;N18,1,0)+IF(U14&lt;T14,1,0)</f>
        <v>1</v>
      </c>
      <c r="G15" s="11">
        <f>VALUE(N15+O18+U14)</f>
        <v>3</v>
      </c>
      <c r="H15" s="11">
        <f>VALUE(O15+N18+T14)</f>
        <v>7</v>
      </c>
      <c r="I15" s="12">
        <f>AVERAGE(G15-H15)</f>
        <v>-4</v>
      </c>
      <c r="J15" s="29"/>
      <c r="K15" s="42" t="str">
        <f>B15</f>
        <v>OPEN MARRATXI</v>
      </c>
      <c r="L15" s="94" t="s">
        <v>6</v>
      </c>
      <c r="M15" s="44" t="str">
        <f>B16</f>
        <v>CT LA SALLE</v>
      </c>
      <c r="N15" s="52">
        <v>3</v>
      </c>
      <c r="O15" s="52">
        <v>2</v>
      </c>
      <c r="P15" s="30"/>
      <c r="Q15" s="44" t="str">
        <f>B16</f>
        <v>CT LA SALLE</v>
      </c>
      <c r="R15" s="43"/>
      <c r="S15" s="75" t="s">
        <v>11</v>
      </c>
      <c r="T15" s="51"/>
      <c r="U15" s="51"/>
      <c r="V15" s="17"/>
    </row>
    <row r="16" spans="1:22" s="3" customFormat="1" ht="17.100000000000001" customHeight="1" thickBot="1">
      <c r="A16" s="81">
        <v>3</v>
      </c>
      <c r="B16" s="92" t="s">
        <v>45</v>
      </c>
      <c r="C16" s="87"/>
      <c r="D16" s="84">
        <f>COUNT(O15,N17,T15)</f>
        <v>2</v>
      </c>
      <c r="E16" s="32">
        <f>IF(N17&gt;O17,1,0)+IF(O15&gt;N15,1,0)+IF(T15&gt;U15,1,0)</f>
        <v>0</v>
      </c>
      <c r="F16" s="32">
        <f>IF(N17&lt;O17,1,0)+IF(O15&lt;N15,1,0)+IF(T15&lt;U15,1,0)</f>
        <v>2</v>
      </c>
      <c r="G16" s="32">
        <f>VALUE(O15+N17+T15)</f>
        <v>3</v>
      </c>
      <c r="H16" s="32">
        <f>VALUE(N15+O17+U15)</f>
        <v>7</v>
      </c>
      <c r="I16" s="33">
        <f>AVERAGE(G16-H16)</f>
        <v>-4</v>
      </c>
      <c r="J16" s="17"/>
      <c r="K16" s="4" t="s">
        <v>60</v>
      </c>
      <c r="L16" s="135"/>
      <c r="M16" s="2"/>
      <c r="N16" s="26"/>
      <c r="O16" s="102"/>
      <c r="P16" s="17"/>
      <c r="Q16" s="17"/>
      <c r="R16" s="17"/>
      <c r="S16" s="17"/>
      <c r="T16" s="102"/>
      <c r="U16" s="102"/>
      <c r="V16" s="17"/>
    </row>
    <row r="17" spans="1:22" s="3" customFormat="1" ht="17.100000000000001" customHeight="1">
      <c r="A17" s="36">
        <v>4</v>
      </c>
      <c r="B17" s="73"/>
      <c r="C17" s="74"/>
      <c r="D17" s="37">
        <f>COUNT(O14,N18,U15)</f>
        <v>0</v>
      </c>
      <c r="E17" s="37">
        <f>IF(O14&gt;N14,1,0)+IF(N18&gt;O18,1,0)+IF(U15&gt;T15,1,0)</f>
        <v>0</v>
      </c>
      <c r="F17" s="37">
        <f>IF(O14&lt;N14,1,0)+IF(N18&lt;O18,1,0)+IF(U15&lt;T15,1,0)</f>
        <v>0</v>
      </c>
      <c r="G17" s="37">
        <f>VALUE(O14+N18+U15)</f>
        <v>0</v>
      </c>
      <c r="H17" s="37">
        <f>VALUE(N14+O18+T15)</f>
        <v>0</v>
      </c>
      <c r="I17" s="37">
        <f>AVERAGE(G17-H17)</f>
        <v>0</v>
      </c>
      <c r="J17" s="17"/>
      <c r="K17" s="42" t="str">
        <f>B16</f>
        <v>CT LA SALLE</v>
      </c>
      <c r="L17" s="94" t="s">
        <v>6</v>
      </c>
      <c r="M17" s="46" t="str">
        <f>B14</f>
        <v>GLOBAL TC</v>
      </c>
      <c r="N17" s="52">
        <v>1</v>
      </c>
      <c r="O17" s="52">
        <v>4</v>
      </c>
      <c r="P17" s="17"/>
      <c r="Q17" s="17"/>
      <c r="R17" s="17"/>
      <c r="S17" s="17"/>
      <c r="T17" s="102"/>
      <c r="U17" s="102"/>
      <c r="V17" s="17"/>
    </row>
    <row r="18" spans="1:22" s="3" customFormat="1" ht="17.100000000000001" customHeight="1">
      <c r="A18" s="17"/>
      <c r="B18" s="17"/>
      <c r="C18" s="29"/>
      <c r="D18" s="17"/>
      <c r="E18" s="17"/>
      <c r="F18" s="17"/>
      <c r="G18" s="17"/>
      <c r="H18" s="17"/>
      <c r="I18" s="17"/>
      <c r="J18" s="17"/>
      <c r="K18" s="75" t="s">
        <v>11</v>
      </c>
      <c r="L18" s="94"/>
      <c r="M18" s="76" t="str">
        <f>B15</f>
        <v>OPEN MARRATXI</v>
      </c>
      <c r="N18" s="51"/>
      <c r="O18" s="51"/>
      <c r="P18" s="17"/>
      <c r="Q18" s="17"/>
      <c r="R18" s="17"/>
      <c r="S18" s="17"/>
      <c r="T18" s="102"/>
      <c r="U18" s="102"/>
      <c r="V18" s="17"/>
    </row>
    <row r="19" spans="1:22" ht="17.100000000000001" customHeight="1" thickBot="1">
      <c r="A19" s="17"/>
      <c r="B19" s="17"/>
      <c r="C19" s="29"/>
      <c r="D19" s="17"/>
      <c r="E19" s="17"/>
      <c r="F19" s="17"/>
      <c r="G19" s="17"/>
      <c r="H19" s="17"/>
      <c r="I19" s="17"/>
      <c r="J19" s="17"/>
      <c r="K19" s="17"/>
      <c r="L19" s="29"/>
      <c r="M19" s="17"/>
      <c r="N19" s="102"/>
      <c r="O19" s="102"/>
      <c r="P19" s="17"/>
      <c r="Q19" s="17"/>
      <c r="R19" s="17"/>
      <c r="S19" s="17"/>
      <c r="T19" s="102"/>
      <c r="U19" s="102"/>
      <c r="V19" s="5"/>
    </row>
    <row r="20" spans="1:22" s="3" customFormat="1" ht="17.100000000000001" customHeight="1" thickBot="1">
      <c r="A20" s="6"/>
      <c r="B20" s="1" t="s">
        <v>8</v>
      </c>
      <c r="C20" s="1" t="s">
        <v>21</v>
      </c>
      <c r="D20" s="99" t="s">
        <v>2</v>
      </c>
      <c r="E20" s="98" t="s">
        <v>0</v>
      </c>
      <c r="F20" s="100" t="s">
        <v>1</v>
      </c>
      <c r="G20" s="100" t="s">
        <v>3</v>
      </c>
      <c r="H20" s="101" t="s">
        <v>4</v>
      </c>
      <c r="I20" s="97" t="s">
        <v>5</v>
      </c>
      <c r="J20" s="17"/>
      <c r="K20" s="4" t="s">
        <v>59</v>
      </c>
      <c r="L20" s="135"/>
      <c r="M20" s="2"/>
      <c r="N20" s="26"/>
      <c r="O20" s="102"/>
      <c r="P20" s="17"/>
      <c r="Q20" s="4" t="s">
        <v>61</v>
      </c>
      <c r="R20" s="137"/>
      <c r="S20" s="2"/>
      <c r="T20" s="26"/>
      <c r="U20" s="102"/>
      <c r="V20" s="17"/>
    </row>
    <row r="21" spans="1:22" s="3" customFormat="1" ht="17.100000000000001" customHeight="1">
      <c r="A21" s="79">
        <v>1</v>
      </c>
      <c r="B21" s="187" t="s">
        <v>36</v>
      </c>
      <c r="C21" s="85">
        <v>2</v>
      </c>
      <c r="D21" s="82">
        <f>COUNT(N21,O24,T21)</f>
        <v>3</v>
      </c>
      <c r="E21" s="9">
        <f>IF(N21&gt;O21,1,0)+IF(O24&gt;N24,1,0)+IF(T21&gt;U21,1,0)</f>
        <v>3</v>
      </c>
      <c r="F21" s="9">
        <f>IF(N21&lt;O21,1,0)+IF(O24&lt;N24,1,0)+IF(T21&lt;U21,1,0)</f>
        <v>0</v>
      </c>
      <c r="G21" s="9">
        <f>VALUE(N21+O24+T21)</f>
        <v>13</v>
      </c>
      <c r="H21" s="9">
        <f>VALUE(O21+N24+U21)</f>
        <v>2</v>
      </c>
      <c r="I21" s="10">
        <f>AVERAGE(G21-H21)</f>
        <v>11</v>
      </c>
      <c r="J21" s="29"/>
      <c r="K21" s="42" t="str">
        <f>B21</f>
        <v>SPORTING TC</v>
      </c>
      <c r="L21" s="94" t="s">
        <v>6</v>
      </c>
      <c r="M21" s="44" t="str">
        <f>B24</f>
        <v>RAFA NADAL CLUB</v>
      </c>
      <c r="N21" s="52">
        <v>5</v>
      </c>
      <c r="O21" s="52">
        <v>0</v>
      </c>
      <c r="P21" s="30"/>
      <c r="Q21" s="42" t="str">
        <f>B21</f>
        <v>SPORTING TC</v>
      </c>
      <c r="R21" s="43" t="s">
        <v>6</v>
      </c>
      <c r="S21" s="42" t="str">
        <f>B22</f>
        <v>NOMADS ES JORDI</v>
      </c>
      <c r="T21" s="52">
        <v>4</v>
      </c>
      <c r="U21" s="52">
        <v>1</v>
      </c>
      <c r="V21" s="17"/>
    </row>
    <row r="22" spans="1:22" s="3" customFormat="1" ht="17.100000000000001" customHeight="1">
      <c r="A22" s="80">
        <v>2</v>
      </c>
      <c r="B22" s="188" t="s">
        <v>46</v>
      </c>
      <c r="C22" s="86">
        <v>3</v>
      </c>
      <c r="D22" s="83">
        <f>COUNT(N22,O25,U21)</f>
        <v>3</v>
      </c>
      <c r="E22" s="11">
        <f>IF(N22&gt;O22,1,0)+IF(O25&gt;N25,1,0)+IF(U21&gt;T21,1,0)</f>
        <v>2</v>
      </c>
      <c r="F22" s="11">
        <f>IF(N22&lt;O22,1,0)+IF(O25&lt;N25,1,0)+IF(U21&lt;T21,1,0)</f>
        <v>1</v>
      </c>
      <c r="G22" s="11">
        <f>VALUE(N22+O25+U21)</f>
        <v>10</v>
      </c>
      <c r="H22" s="11">
        <f>VALUE(O22+N25+T21)</f>
        <v>5</v>
      </c>
      <c r="I22" s="12">
        <f>AVERAGE(G22-H22)</f>
        <v>5</v>
      </c>
      <c r="J22" s="29"/>
      <c r="K22" s="42" t="str">
        <f>B22</f>
        <v>NOMADS ES JORDI</v>
      </c>
      <c r="L22" s="94" t="s">
        <v>6</v>
      </c>
      <c r="M22" s="44" t="str">
        <f>B23</f>
        <v>MALLORCA TC TEULERA</v>
      </c>
      <c r="N22" s="52">
        <v>5</v>
      </c>
      <c r="O22" s="52">
        <v>0</v>
      </c>
      <c r="P22" s="30"/>
      <c r="Q22" s="44" t="str">
        <f>B23</f>
        <v>MALLORCA TC TEULERA</v>
      </c>
      <c r="R22" s="43" t="s">
        <v>6</v>
      </c>
      <c r="S22" s="44" t="str">
        <f>B24</f>
        <v>RAFA NADAL CLUB</v>
      </c>
      <c r="T22" s="52">
        <v>0</v>
      </c>
      <c r="U22" s="52">
        <v>5</v>
      </c>
      <c r="V22" s="17"/>
    </row>
    <row r="23" spans="1:22" s="3" customFormat="1" ht="17.100000000000001" customHeight="1">
      <c r="A23" s="80">
        <v>3</v>
      </c>
      <c r="B23" s="91" t="s">
        <v>29</v>
      </c>
      <c r="C23" s="86"/>
      <c r="D23" s="83">
        <f>COUNT(O22,N24,T22)</f>
        <v>3</v>
      </c>
      <c r="E23" s="11">
        <f>IF(N22&lt;O22,1,0)+IF(O24&lt;N24,1,0)+IF(U22&lt;T22,1,0)</f>
        <v>0</v>
      </c>
      <c r="F23" s="11">
        <f>D23-E23</f>
        <v>3</v>
      </c>
      <c r="G23" s="11">
        <f>VALUE(O22+N24+T22)</f>
        <v>1</v>
      </c>
      <c r="H23" s="11">
        <f>VALUE(N22+O24+U22)</f>
        <v>14</v>
      </c>
      <c r="I23" s="12">
        <f>AVERAGE(G23-H23)</f>
        <v>-13</v>
      </c>
      <c r="J23" s="17"/>
      <c r="K23" s="4" t="s">
        <v>60</v>
      </c>
      <c r="L23" s="135"/>
      <c r="M23" s="2"/>
      <c r="N23" s="96"/>
      <c r="O23" s="181"/>
      <c r="P23" s="17"/>
      <c r="Q23" s="17"/>
      <c r="R23" s="17"/>
      <c r="S23" s="17"/>
      <c r="T23" s="17"/>
      <c r="U23" s="17"/>
      <c r="V23" s="17"/>
    </row>
    <row r="24" spans="1:22" s="3" customFormat="1" ht="17.100000000000001" customHeight="1" thickBot="1">
      <c r="A24" s="81">
        <v>4</v>
      </c>
      <c r="B24" s="92" t="s">
        <v>48</v>
      </c>
      <c r="C24" s="87"/>
      <c r="D24" s="84">
        <f>COUNT(O21,N25,U22)</f>
        <v>3</v>
      </c>
      <c r="E24" s="32">
        <f>IF(N21&lt;O21,1,0)+IF(N25&gt;O25,1,0)+IF(T22&lt;U22,1,0)</f>
        <v>1</v>
      </c>
      <c r="F24" s="32">
        <f>D24-E24</f>
        <v>2</v>
      </c>
      <c r="G24" s="32">
        <f>VALUE(O21+N25+U22)</f>
        <v>6</v>
      </c>
      <c r="H24" s="32">
        <f>VALUE(N21+O25+T22)</f>
        <v>9</v>
      </c>
      <c r="I24" s="33">
        <f>AVERAGE(G24-H24)</f>
        <v>-3</v>
      </c>
      <c r="J24" s="17"/>
      <c r="K24" s="42" t="str">
        <f>B23</f>
        <v>MALLORCA TC TEULERA</v>
      </c>
      <c r="L24" s="94" t="s">
        <v>6</v>
      </c>
      <c r="M24" s="46" t="str">
        <f>B21</f>
        <v>SPORTING TC</v>
      </c>
      <c r="N24" s="52">
        <v>1</v>
      </c>
      <c r="O24" s="52">
        <v>4</v>
      </c>
      <c r="P24" s="17"/>
      <c r="Q24" s="17"/>
      <c r="R24" s="17"/>
      <c r="S24" s="17"/>
      <c r="T24" s="17"/>
      <c r="U24" s="17"/>
      <c r="V24" s="17"/>
    </row>
    <row r="25" spans="1:22" s="3" customFormat="1" ht="17.100000000000001" customHeight="1">
      <c r="A25" s="17"/>
      <c r="B25" s="17"/>
      <c r="C25" s="17"/>
      <c r="D25" s="17"/>
      <c r="E25" s="17"/>
      <c r="F25" s="17"/>
      <c r="G25" s="17"/>
      <c r="H25" s="17"/>
      <c r="I25" s="17"/>
      <c r="J25" s="17"/>
      <c r="K25" s="45" t="str">
        <f>B24</f>
        <v>RAFA NADAL CLUB</v>
      </c>
      <c r="L25" s="94" t="s">
        <v>6</v>
      </c>
      <c r="M25" s="76" t="str">
        <f>B22</f>
        <v>NOMADS ES JORDI</v>
      </c>
      <c r="N25" s="52">
        <v>1</v>
      </c>
      <c r="O25" s="52">
        <v>4</v>
      </c>
      <c r="P25" s="17"/>
      <c r="Q25" s="17"/>
      <c r="R25" s="17"/>
      <c r="S25" s="17"/>
      <c r="T25" s="17"/>
      <c r="U25" s="17"/>
      <c r="V25" s="17"/>
    </row>
    <row r="26" spans="1:22" ht="12.9" customHeight="1">
      <c r="A26" s="5"/>
      <c r="B26" s="5"/>
      <c r="C26" s="5"/>
      <c r="D26" s="5"/>
      <c r="E26" s="5"/>
      <c r="F26" s="5"/>
      <c r="G26" s="5"/>
      <c r="H26" s="5"/>
      <c r="I26" s="5"/>
      <c r="J26" s="5"/>
      <c r="K26" s="5"/>
      <c r="L26" s="5"/>
      <c r="M26" s="5"/>
      <c r="N26" s="5"/>
      <c r="O26" s="5"/>
      <c r="P26" s="5"/>
      <c r="Q26" s="5"/>
      <c r="R26" s="5"/>
      <c r="S26" s="5"/>
      <c r="T26" s="5"/>
      <c r="U26" s="5"/>
      <c r="V26" s="5"/>
    </row>
    <row r="27" spans="1:22">
      <c r="A27" s="5"/>
      <c r="B27" s="5"/>
      <c r="C27" s="5"/>
      <c r="D27" s="5"/>
      <c r="E27" s="5"/>
      <c r="F27" s="5"/>
      <c r="G27" s="5"/>
      <c r="H27" s="5"/>
      <c r="I27" s="5"/>
      <c r="J27" s="5"/>
      <c r="K27" s="5"/>
      <c r="M27" s="5"/>
      <c r="N27" s="5"/>
      <c r="O27" s="5"/>
      <c r="P27" s="5"/>
      <c r="Q27" s="5"/>
      <c r="R27" s="5"/>
      <c r="S27" s="5"/>
      <c r="T27" s="5"/>
      <c r="U27" s="5"/>
      <c r="V27" s="5"/>
    </row>
    <row r="28" spans="1:22" ht="15">
      <c r="A28" s="5"/>
      <c r="B28" s="47" t="s">
        <v>12</v>
      </c>
      <c r="C28" s="55" t="s">
        <v>54</v>
      </c>
      <c r="D28" s="68"/>
      <c r="E28" s="55"/>
      <c r="F28" s="55"/>
      <c r="G28" s="68"/>
      <c r="H28" s="55"/>
      <c r="I28" s="55"/>
      <c r="J28" s="55"/>
      <c r="K28" s="55"/>
      <c r="L28" s="55"/>
      <c r="M28" s="55"/>
      <c r="N28" s="55"/>
      <c r="O28" s="55"/>
      <c r="P28" s="55"/>
      <c r="Q28" s="5"/>
      <c r="R28" s="5"/>
      <c r="S28" s="5"/>
      <c r="T28" s="5"/>
      <c r="U28" s="5"/>
      <c r="V28" s="5"/>
    </row>
    <row r="29" spans="1:22">
      <c r="A29" s="5"/>
      <c r="B29" s="5"/>
      <c r="C29" s="5"/>
      <c r="D29" s="5"/>
      <c r="E29" s="5"/>
      <c r="F29" s="5"/>
      <c r="G29" s="5"/>
      <c r="H29" s="5"/>
      <c r="I29" s="5"/>
      <c r="J29" s="5"/>
      <c r="K29" s="5"/>
      <c r="L29" s="5"/>
      <c r="M29" s="5"/>
      <c r="N29" s="5"/>
      <c r="O29" s="5"/>
      <c r="P29" s="5"/>
      <c r="Q29" s="5"/>
      <c r="R29" s="5"/>
      <c r="S29" s="5"/>
      <c r="T29" s="5"/>
      <c r="U29" s="5"/>
      <c r="V29" s="5"/>
    </row>
    <row r="30" spans="1:22" ht="15" customHeight="1">
      <c r="A30" s="5"/>
      <c r="B30" s="142" t="s">
        <v>10</v>
      </c>
      <c r="C30" s="65"/>
      <c r="D30" s="66"/>
      <c r="E30" s="66"/>
      <c r="F30" s="5"/>
      <c r="G30" s="5"/>
      <c r="H30" s="5"/>
      <c r="I30" s="5"/>
      <c r="J30" s="5"/>
      <c r="K30" s="5"/>
      <c r="L30" s="5"/>
      <c r="M30" s="5"/>
      <c r="N30" s="5"/>
      <c r="O30" s="5"/>
      <c r="P30" s="5"/>
      <c r="Q30" s="5"/>
      <c r="R30" s="5"/>
      <c r="S30" s="5"/>
      <c r="T30" s="5"/>
      <c r="U30" s="5"/>
      <c r="V30" s="5"/>
    </row>
    <row r="31" spans="1:22" ht="15" customHeight="1">
      <c r="A31" s="5"/>
      <c r="B31" s="62"/>
      <c r="C31" s="233" t="s">
        <v>10</v>
      </c>
      <c r="D31" s="234"/>
      <c r="E31" s="234"/>
      <c r="F31" s="234"/>
      <c r="G31" s="5"/>
      <c r="H31" s="5"/>
      <c r="I31" s="5"/>
      <c r="J31" s="5"/>
      <c r="K31" s="5"/>
      <c r="L31" s="5"/>
      <c r="M31" s="5"/>
      <c r="N31" s="5"/>
      <c r="O31" s="5"/>
      <c r="P31" s="5"/>
      <c r="Q31" s="5"/>
      <c r="R31" s="5"/>
      <c r="S31" s="5"/>
      <c r="T31" s="5"/>
      <c r="U31" s="5"/>
      <c r="V31" s="5"/>
    </row>
    <row r="32" spans="1:22" ht="15" customHeight="1">
      <c r="A32" s="5"/>
      <c r="B32" s="63" t="s">
        <v>46</v>
      </c>
      <c r="C32" s="235" t="s">
        <v>96</v>
      </c>
      <c r="D32" s="236"/>
      <c r="E32" s="236"/>
      <c r="F32" s="253"/>
      <c r="G32" s="178"/>
      <c r="H32" s="5"/>
      <c r="I32" s="5"/>
      <c r="J32" s="5"/>
      <c r="K32" s="5"/>
      <c r="L32" s="5"/>
      <c r="M32" s="5"/>
      <c r="N32" s="5"/>
      <c r="O32" s="5"/>
      <c r="P32" s="5"/>
      <c r="Q32" s="5"/>
      <c r="R32" s="5"/>
      <c r="S32" s="5"/>
      <c r="T32" s="5"/>
      <c r="U32" s="5"/>
      <c r="V32" s="5"/>
    </row>
    <row r="33" spans="1:22" ht="15" customHeight="1">
      <c r="A33" s="5"/>
      <c r="B33" s="55"/>
      <c r="C33" s="77"/>
      <c r="D33" s="77"/>
      <c r="E33" s="77"/>
      <c r="F33" s="68"/>
      <c r="G33" s="255"/>
      <c r="H33" s="256"/>
      <c r="I33" s="256"/>
      <c r="J33" s="256"/>
      <c r="K33" s="5"/>
      <c r="L33" s="5"/>
      <c r="M33" s="5"/>
      <c r="N33" s="5"/>
      <c r="O33" s="5"/>
      <c r="P33" s="5"/>
      <c r="Q33" s="5"/>
      <c r="R33" s="5"/>
      <c r="S33" s="5"/>
      <c r="T33" s="5"/>
      <c r="U33" s="5"/>
      <c r="V33" s="5"/>
    </row>
    <row r="34" spans="1:22" ht="15" customHeight="1">
      <c r="A34" s="5"/>
      <c r="B34" s="64" t="s">
        <v>34</v>
      </c>
      <c r="C34" s="77"/>
      <c r="D34" s="77"/>
      <c r="E34" s="77"/>
      <c r="F34" s="208"/>
      <c r="G34" s="241" t="s">
        <v>62</v>
      </c>
      <c r="H34" s="242"/>
      <c r="I34" s="242"/>
      <c r="J34" s="242"/>
      <c r="K34" s="5"/>
      <c r="L34" s="5"/>
      <c r="M34" s="5"/>
      <c r="N34" s="5"/>
      <c r="O34" s="5"/>
      <c r="P34" s="5"/>
      <c r="Q34" s="5"/>
      <c r="R34" s="5"/>
      <c r="S34" s="5"/>
      <c r="T34" s="5"/>
      <c r="U34" s="5"/>
      <c r="V34" s="5"/>
    </row>
    <row r="35" spans="1:22" ht="15" customHeight="1">
      <c r="A35" s="5"/>
      <c r="B35" s="62"/>
      <c r="C35" s="247" t="s">
        <v>36</v>
      </c>
      <c r="D35" s="248"/>
      <c r="E35" s="248"/>
      <c r="F35" s="254"/>
      <c r="G35" s="209"/>
      <c r="H35" s="55"/>
      <c r="I35" s="55"/>
      <c r="J35" s="5"/>
      <c r="K35" s="5"/>
      <c r="L35" s="5"/>
      <c r="M35" s="5"/>
      <c r="N35" s="5"/>
      <c r="O35" s="5"/>
      <c r="P35" s="5"/>
      <c r="Q35" s="5"/>
      <c r="R35" s="5"/>
      <c r="S35" s="5"/>
      <c r="T35" s="5"/>
      <c r="U35" s="5"/>
      <c r="V35" s="5"/>
    </row>
    <row r="36" spans="1:22" ht="15" customHeight="1">
      <c r="A36" s="5"/>
      <c r="B36" s="146" t="s">
        <v>36</v>
      </c>
      <c r="C36" s="235" t="s">
        <v>100</v>
      </c>
      <c r="D36" s="236"/>
      <c r="E36" s="236"/>
      <c r="F36" s="236"/>
      <c r="G36" s="55"/>
      <c r="H36" s="55"/>
      <c r="I36" s="55"/>
      <c r="J36" s="5"/>
      <c r="K36" s="5"/>
      <c r="L36" s="5"/>
      <c r="M36" s="5"/>
      <c r="N36" s="5"/>
      <c r="O36" s="5"/>
      <c r="P36" s="5"/>
      <c r="Q36" s="5"/>
      <c r="R36" s="5"/>
      <c r="S36" s="5"/>
      <c r="T36" s="5"/>
      <c r="U36" s="5"/>
      <c r="V36" s="5"/>
    </row>
    <row r="37" spans="1:22" ht="12.9" customHeight="1">
      <c r="A37" s="5"/>
      <c r="B37" s="5"/>
      <c r="C37" s="5"/>
      <c r="D37" s="5"/>
      <c r="E37" s="5"/>
      <c r="F37" s="5"/>
      <c r="G37" s="5"/>
      <c r="H37" s="5"/>
      <c r="I37" s="5"/>
      <c r="J37" s="5"/>
      <c r="K37" s="5"/>
      <c r="L37" s="5"/>
      <c r="M37" s="5"/>
      <c r="N37" s="5"/>
      <c r="O37" s="5"/>
      <c r="P37" s="5"/>
      <c r="Q37" s="5"/>
      <c r="R37" s="5"/>
      <c r="S37" s="5"/>
      <c r="T37" s="5"/>
      <c r="U37" s="5"/>
      <c r="V37" s="5"/>
    </row>
    <row r="38" spans="1:22" ht="12.9" customHeight="1"/>
    <row r="39" spans="1:22" ht="12.9" customHeight="1"/>
    <row r="40" spans="1:22" ht="12.9" customHeight="1"/>
    <row r="41" spans="1:22" ht="12.9" customHeight="1"/>
    <row r="42" spans="1:22" ht="12.9" customHeight="1"/>
    <row r="43" spans="1:22" ht="15.9" customHeight="1"/>
    <row r="44" spans="1:22" ht="15.9" customHeight="1"/>
    <row r="45" spans="1:22" ht="15.9" customHeight="1"/>
  </sheetData>
  <mergeCells count="7">
    <mergeCell ref="B6:J6"/>
    <mergeCell ref="G34:J34"/>
    <mergeCell ref="C36:F36"/>
    <mergeCell ref="C32:F32"/>
    <mergeCell ref="C31:F31"/>
    <mergeCell ref="C35:F35"/>
    <mergeCell ref="G33:J33"/>
  </mergeCells>
  <pageMargins left="0.70866141732283472" right="0.70866141732283472" top="0.74803149606299213" bottom="0.74803149606299213" header="0.31496062992125984" footer="0.31496062992125984"/>
  <pageSetup paperSize="9" scale="78"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3"/>
  <sheetViews>
    <sheetView workbookViewId="0">
      <selection activeCell="H24" sqref="H24"/>
    </sheetView>
  </sheetViews>
  <sheetFormatPr baseColWidth="10" defaultRowHeight="14.4"/>
  <cols>
    <col min="1" max="1" width="3.6640625" customWidth="1"/>
    <col min="2" max="2" width="23" customWidth="1"/>
    <col min="3" max="3" width="3.88671875" customWidth="1"/>
    <col min="4" max="4" width="4" customWidth="1"/>
    <col min="5" max="5" width="3.5546875" customWidth="1"/>
    <col min="6" max="6" width="5" customWidth="1"/>
    <col min="7" max="7" width="4.44140625" customWidth="1"/>
    <col min="8" max="8" width="5.109375" customWidth="1"/>
    <col min="9" max="9" width="2.88671875" customWidth="1"/>
    <col min="10" max="10" width="23.5546875" customWidth="1"/>
    <col min="11" max="11" width="3" customWidth="1"/>
    <col min="12" max="12" width="22.88671875" customWidth="1"/>
    <col min="13" max="13" width="3.5546875" customWidth="1"/>
    <col min="14" max="15" width="3.6640625" customWidth="1"/>
    <col min="16" max="16" width="23.109375" customWidth="1"/>
    <col min="17" max="17" width="2.6640625" customWidth="1"/>
    <col min="18" max="18" width="20" customWidth="1"/>
    <col min="19" max="19" width="3.44140625" customWidth="1"/>
    <col min="20" max="20" width="3.5546875" customWidth="1"/>
  </cols>
  <sheetData>
    <row r="1" spans="1:21" ht="18.600000000000001">
      <c r="A1" s="5"/>
      <c r="B1" s="72" t="s">
        <v>38</v>
      </c>
      <c r="C1" s="5"/>
      <c r="D1" s="5"/>
      <c r="E1" s="5"/>
      <c r="F1" s="5"/>
      <c r="G1" s="5"/>
      <c r="H1" s="5"/>
      <c r="I1" s="5"/>
      <c r="J1" s="5"/>
      <c r="K1" s="5"/>
      <c r="L1" s="5"/>
      <c r="M1" s="5"/>
      <c r="N1" s="5"/>
      <c r="O1" s="5"/>
      <c r="P1" s="5"/>
      <c r="Q1" s="5"/>
      <c r="R1" s="5"/>
      <c r="S1" s="5"/>
      <c r="T1" s="5"/>
      <c r="U1" s="5"/>
    </row>
    <row r="2" spans="1:21" ht="7.5" customHeight="1">
      <c r="A2" s="5"/>
      <c r="B2" s="5"/>
      <c r="C2" s="5"/>
      <c r="D2" s="5"/>
      <c r="E2" s="5"/>
      <c r="F2" s="5"/>
      <c r="G2" s="5"/>
      <c r="H2" s="5"/>
      <c r="I2" s="5"/>
      <c r="J2" s="5"/>
      <c r="K2" s="5"/>
      <c r="L2" s="5"/>
      <c r="M2" s="5"/>
      <c r="N2" s="5"/>
      <c r="O2" s="5"/>
      <c r="P2" s="5"/>
      <c r="Q2" s="5"/>
      <c r="R2" s="5"/>
      <c r="S2" s="5"/>
      <c r="T2" s="5"/>
      <c r="U2" s="5"/>
    </row>
    <row r="3" spans="1:21" ht="15">
      <c r="A3" s="5"/>
      <c r="B3" s="69" t="s">
        <v>23</v>
      </c>
      <c r="C3" s="5"/>
      <c r="D3" s="5"/>
      <c r="E3" s="5"/>
      <c r="F3" s="108"/>
      <c r="G3" s="5"/>
      <c r="H3" s="5"/>
      <c r="I3" s="5"/>
      <c r="J3" s="5"/>
      <c r="K3" s="5"/>
      <c r="L3" s="5"/>
      <c r="M3" s="5"/>
      <c r="N3" s="5"/>
      <c r="O3" s="5"/>
      <c r="P3" s="5"/>
      <c r="Q3" s="5"/>
      <c r="R3" s="5"/>
      <c r="S3" s="5"/>
      <c r="T3" s="5"/>
      <c r="U3" s="5"/>
    </row>
    <row r="4" spans="1:21" s="5" customFormat="1" ht="15">
      <c r="B4" s="70"/>
      <c r="F4" s="108"/>
    </row>
    <row r="5" spans="1:21" ht="15">
      <c r="A5" s="5"/>
      <c r="B5" s="69" t="s">
        <v>18</v>
      </c>
      <c r="C5" s="5"/>
      <c r="D5" s="5"/>
      <c r="E5" s="5"/>
      <c r="F5" s="18"/>
      <c r="G5" s="5"/>
      <c r="H5" s="5"/>
      <c r="I5" s="5"/>
      <c r="J5" s="104"/>
      <c r="K5" s="5"/>
      <c r="L5" s="5"/>
      <c r="M5" s="5"/>
      <c r="N5" s="5"/>
      <c r="O5" s="5"/>
      <c r="P5" s="5"/>
      <c r="Q5" s="5"/>
      <c r="R5" s="5"/>
      <c r="S5" s="5"/>
      <c r="T5" s="5"/>
      <c r="U5" s="5"/>
    </row>
    <row r="6" spans="1:21">
      <c r="A6" s="5"/>
      <c r="B6" s="232" t="s">
        <v>39</v>
      </c>
      <c r="C6" s="232"/>
      <c r="D6" s="232"/>
      <c r="E6" s="232"/>
      <c r="F6" s="232"/>
      <c r="G6" s="232"/>
      <c r="H6" s="232"/>
      <c r="I6" s="232"/>
      <c r="J6" s="232"/>
      <c r="K6" s="232"/>
      <c r="L6" s="5"/>
      <c r="M6" s="5"/>
      <c r="N6" s="5"/>
      <c r="O6" s="5"/>
      <c r="P6" s="5"/>
      <c r="Q6" s="5"/>
      <c r="R6" s="5"/>
      <c r="S6" s="5"/>
      <c r="T6" s="5"/>
      <c r="U6" s="5"/>
    </row>
    <row r="7" spans="1:21">
      <c r="A7" s="5"/>
      <c r="B7" s="59" t="s">
        <v>32</v>
      </c>
      <c r="C7" s="59"/>
      <c r="D7" s="60"/>
      <c r="E7" s="60"/>
      <c r="F7" s="60"/>
      <c r="G7" s="60"/>
      <c r="H7" s="60"/>
      <c r="I7" s="60"/>
      <c r="J7" s="60"/>
      <c r="K7" s="60"/>
      <c r="L7" s="60"/>
      <c r="M7" s="60"/>
      <c r="N7" s="61"/>
      <c r="O7" s="61"/>
      <c r="P7" s="61"/>
      <c r="Q7" s="61"/>
      <c r="R7" s="196"/>
      <c r="S7" s="5"/>
      <c r="T7" s="5"/>
    </row>
    <row r="8" spans="1:21">
      <c r="A8" s="5"/>
      <c r="B8" s="59" t="s">
        <v>33</v>
      </c>
      <c r="C8" s="59"/>
      <c r="D8" s="60"/>
      <c r="E8" s="60"/>
      <c r="F8" s="60"/>
      <c r="G8" s="60"/>
      <c r="H8" s="60"/>
      <c r="I8" s="60"/>
      <c r="J8" s="60"/>
      <c r="K8" s="60"/>
      <c r="L8" s="60"/>
      <c r="M8" s="60"/>
      <c r="N8" s="61"/>
      <c r="O8" s="61"/>
      <c r="P8" s="61"/>
      <c r="Q8" s="61"/>
      <c r="R8" s="196"/>
      <c r="S8" s="5"/>
      <c r="T8" s="5"/>
    </row>
    <row r="9" spans="1:21">
      <c r="A9" s="5"/>
      <c r="B9" s="59" t="s">
        <v>31</v>
      </c>
      <c r="C9" s="59"/>
      <c r="D9" s="60"/>
      <c r="E9" s="60"/>
      <c r="F9" s="60"/>
      <c r="G9" s="60"/>
      <c r="H9" s="60"/>
      <c r="I9" s="60"/>
      <c r="J9" s="60"/>
      <c r="K9" s="60"/>
      <c r="L9" s="60"/>
      <c r="M9" s="60"/>
      <c r="N9" s="61"/>
      <c r="O9" s="61"/>
      <c r="P9" s="61"/>
      <c r="Q9" s="61"/>
      <c r="R9" s="196"/>
      <c r="S9" s="5"/>
      <c r="T9" s="5"/>
    </row>
    <row r="10" spans="1:21" ht="15">
      <c r="A10" s="5"/>
      <c r="B10" s="109"/>
      <c r="C10" s="5"/>
      <c r="D10" s="5"/>
      <c r="E10" s="5"/>
      <c r="F10" s="18"/>
      <c r="G10" s="5"/>
      <c r="H10" s="5"/>
      <c r="I10" s="5"/>
      <c r="J10" s="104"/>
      <c r="K10" s="5"/>
      <c r="L10" s="5"/>
      <c r="M10" s="5"/>
      <c r="N10" s="5"/>
      <c r="O10" s="5"/>
      <c r="P10" s="5"/>
      <c r="Q10" s="5"/>
      <c r="R10" s="5"/>
      <c r="S10" s="5"/>
      <c r="T10" s="5"/>
      <c r="U10" s="5"/>
    </row>
    <row r="11" spans="1:21" s="3" customFormat="1" ht="14.1" customHeight="1">
      <c r="A11" s="17"/>
      <c r="B11" s="17"/>
      <c r="C11" s="17"/>
      <c r="D11" s="17"/>
      <c r="E11" s="17"/>
      <c r="F11" s="17"/>
      <c r="G11" s="17"/>
      <c r="H11" s="17"/>
      <c r="I11" s="17"/>
      <c r="J11" s="110"/>
      <c r="K11" s="40"/>
      <c r="L11" s="110"/>
      <c r="M11" s="111"/>
      <c r="N11" s="111"/>
      <c r="O11" s="17"/>
      <c r="P11" s="17"/>
      <c r="Q11" s="17"/>
      <c r="R11" s="17"/>
      <c r="S11" s="17"/>
      <c r="T11" s="17"/>
      <c r="U11" s="17"/>
    </row>
    <row r="12" spans="1:21" s="17" customFormat="1" ht="15" thickBot="1">
      <c r="A12" s="112"/>
      <c r="B12" s="41"/>
      <c r="C12" s="113"/>
      <c r="D12" s="113"/>
      <c r="E12" s="113"/>
      <c r="F12" s="113"/>
      <c r="G12" s="113"/>
      <c r="H12" s="113"/>
      <c r="J12" s="40"/>
      <c r="K12" s="40"/>
      <c r="L12" s="40"/>
      <c r="M12" s="111"/>
      <c r="N12" s="111"/>
      <c r="P12" s="40"/>
      <c r="Q12" s="40"/>
      <c r="R12" s="40"/>
      <c r="S12" s="111"/>
      <c r="T12" s="111"/>
    </row>
    <row r="13" spans="1:21" s="3" customFormat="1" ht="15" thickBot="1">
      <c r="A13" s="114"/>
      <c r="B13" s="115" t="s">
        <v>7</v>
      </c>
      <c r="C13" s="21" t="s">
        <v>2</v>
      </c>
      <c r="D13" s="116" t="s">
        <v>0</v>
      </c>
      <c r="E13" s="117" t="s">
        <v>1</v>
      </c>
      <c r="F13" s="117" t="s">
        <v>3</v>
      </c>
      <c r="G13" s="118" t="s">
        <v>4</v>
      </c>
      <c r="H13" s="119" t="s">
        <v>5</v>
      </c>
      <c r="I13" s="17"/>
      <c r="J13" s="4" t="s">
        <v>59</v>
      </c>
      <c r="K13" s="7"/>
      <c r="L13" s="2"/>
      <c r="M13" s="26"/>
      <c r="N13" s="17"/>
      <c r="O13" s="17"/>
      <c r="P13" s="4" t="s">
        <v>63</v>
      </c>
      <c r="Q13" s="7"/>
      <c r="R13" s="2"/>
      <c r="S13" s="26"/>
      <c r="T13" s="17"/>
      <c r="U13" s="17"/>
    </row>
    <row r="14" spans="1:21" s="3" customFormat="1" ht="17.100000000000001" customHeight="1">
      <c r="A14" s="120">
        <v>1</v>
      </c>
      <c r="B14" s="266" t="s">
        <v>45</v>
      </c>
      <c r="C14" s="8">
        <f>COUNT(M14,N18,M22,T15,T18)</f>
        <v>4</v>
      </c>
      <c r="D14" s="9">
        <f>IF(M14&gt;N14,1,0)+IF(N18&gt;M18,1,0)+IF(M22&gt;N22,1,0)+IF(S15&gt;T15,1,0)+IF(T18&gt;S18,1,0)</f>
        <v>4</v>
      </c>
      <c r="E14" s="9">
        <f>IF(M14&lt;N14,1,0)+IF(N18&lt;M18,1,0)+IF(M22&lt;N22,1,0)+IF(S15&lt;T15,1,0)+IF(T18&lt;S18,1,0)</f>
        <v>0</v>
      </c>
      <c r="F14" s="9">
        <f>SUM(M14+N18+M22+S15+T18)</f>
        <v>16</v>
      </c>
      <c r="G14" s="9">
        <f>VALUE(N14+M18+N22+T15+S18)</f>
        <v>0</v>
      </c>
      <c r="H14" s="10">
        <f>AVERAGE(F14-G14)</f>
        <v>16</v>
      </c>
      <c r="I14" s="17"/>
      <c r="J14" s="42" t="str">
        <f>B14</f>
        <v>CT LA SALLE</v>
      </c>
      <c r="K14" s="43"/>
      <c r="L14" s="121" t="str">
        <f>B19</f>
        <v>DESCANSA</v>
      </c>
      <c r="M14" s="133"/>
      <c r="N14" s="133"/>
      <c r="O14" s="17"/>
      <c r="P14" s="42" t="str">
        <f>B17</f>
        <v>MATCH POINT TC</v>
      </c>
      <c r="Q14" s="94" t="s">
        <v>6</v>
      </c>
      <c r="R14" s="42" t="str">
        <f>B18</f>
        <v>AD SAN CAYETANO</v>
      </c>
      <c r="S14" s="157">
        <v>2</v>
      </c>
      <c r="T14" s="157">
        <v>3</v>
      </c>
      <c r="U14" s="17"/>
    </row>
    <row r="15" spans="1:21" s="3" customFormat="1" ht="17.100000000000001" customHeight="1">
      <c r="A15" s="122">
        <v>2</v>
      </c>
      <c r="B15" s="131" t="s">
        <v>10</v>
      </c>
      <c r="C15" s="11">
        <f>COUNT(N15,N19,M23,T16,S18)</f>
        <v>4</v>
      </c>
      <c r="D15" s="11">
        <f>IF(N15&gt;M15,1,0)+IF(N19&gt;M19,1,0)+IF(M23&gt;N23,1,0)+IF(T16&gt;S16,1,0)+IF(S18&gt;T18,1,0)</f>
        <v>0</v>
      </c>
      <c r="E15" s="11">
        <f>IF(N15&lt;M15,1,0)+IF(N19&lt;M19,1,0)+IF(M23&lt;N23,1,0)+IF(T16&lt;S16,1,0)+IF(S18&lt;T18,1,0)</f>
        <v>4</v>
      </c>
      <c r="F15" s="11">
        <f>VALUE(N15+N19+M23+T16+S18)</f>
        <v>4</v>
      </c>
      <c r="G15" s="11">
        <f>VALUE(M15+M19+N23+S16+T18)</f>
        <v>14</v>
      </c>
      <c r="H15" s="12">
        <f>AVERAGE(F15-G15)</f>
        <v>-10</v>
      </c>
      <c r="I15" s="17"/>
      <c r="J15" s="44" t="str">
        <f>B18</f>
        <v>AD SAN CAYETANO</v>
      </c>
      <c r="K15" s="94" t="s">
        <v>6</v>
      </c>
      <c r="L15" s="44" t="str">
        <f>B15</f>
        <v>GLOBAL TC</v>
      </c>
      <c r="M15" s="52">
        <v>3</v>
      </c>
      <c r="N15" s="52">
        <v>2</v>
      </c>
      <c r="O15" s="17"/>
      <c r="P15" s="44" t="str">
        <f>B14</f>
        <v>CT LA SALLE</v>
      </c>
      <c r="Q15" s="94" t="s">
        <v>6</v>
      </c>
      <c r="R15" s="42" t="str">
        <f>B16</f>
        <v>MALLORCA TC TEULERA</v>
      </c>
      <c r="S15" s="157">
        <v>4</v>
      </c>
      <c r="T15" s="157">
        <v>0</v>
      </c>
      <c r="U15" s="17"/>
    </row>
    <row r="16" spans="1:21" s="3" customFormat="1" ht="17.100000000000001" customHeight="1">
      <c r="A16" s="122">
        <v>3</v>
      </c>
      <c r="B16" s="131" t="s">
        <v>29</v>
      </c>
      <c r="C16" s="11">
        <f>COUNT(M16,N20,N23,S15,S20)</f>
        <v>4</v>
      </c>
      <c r="D16" s="11">
        <f>IF(M16&gt;N16,1,0)+IF(N20&gt;M20,1,0)+IF(N23&gt;M23,1,0)+IF(T15&gt;S15,1,0)+IF(S20&gt;T20,1,0)</f>
        <v>1</v>
      </c>
      <c r="E16" s="123">
        <f>IF(M16&lt;N16,1,0)+IF(N20&lt;M20,1,0)+IF(N23&lt;M23,1,0)+IF(T15&lt;S15,1,0)+IF(S20&lt;T20,1,0)</f>
        <v>3</v>
      </c>
      <c r="F16" s="11">
        <f>VALUE(M16+N20+N23+T15+S20)</f>
        <v>6</v>
      </c>
      <c r="G16" s="11">
        <f>VALUE(N16+M20+M23+S15+T20)</f>
        <v>11</v>
      </c>
      <c r="H16" s="12">
        <f>AVERAGE(F16-G16)</f>
        <v>-5</v>
      </c>
      <c r="I16" s="17"/>
      <c r="J16" s="42" t="str">
        <f>B16</f>
        <v>MALLORCA TC TEULERA</v>
      </c>
      <c r="K16" s="94" t="s">
        <v>6</v>
      </c>
      <c r="L16" s="44" t="str">
        <f>B17</f>
        <v>MATCH POINT TC</v>
      </c>
      <c r="M16" s="52">
        <v>0</v>
      </c>
      <c r="N16" s="52">
        <v>4</v>
      </c>
      <c r="O16" s="17"/>
      <c r="P16" s="128" t="str">
        <f>B19</f>
        <v>DESCANSA</v>
      </c>
      <c r="Q16" s="94"/>
      <c r="R16" s="45" t="str">
        <f>B15</f>
        <v>GLOBAL TC</v>
      </c>
      <c r="S16" s="51"/>
      <c r="T16" s="51"/>
      <c r="U16" s="17"/>
    </row>
    <row r="17" spans="1:21" s="3" customFormat="1" ht="17.100000000000001" customHeight="1">
      <c r="A17" s="125">
        <v>4</v>
      </c>
      <c r="B17" s="131" t="s">
        <v>22</v>
      </c>
      <c r="C17" s="11">
        <f>COUNT(N16,M19,N22,S14,S19)</f>
        <v>4</v>
      </c>
      <c r="D17" s="11">
        <f>IF(N16&gt;M16,1,0)+IF(M19&gt;N19,1,0)+IF(N22&gt;M22,1,0)+IF(S14&gt;T14,1,0)+IF(S19&gt;T19,1,0)</f>
        <v>2</v>
      </c>
      <c r="E17" s="11">
        <f>IF(N16&lt;M16,1,0)+IF(M19&lt;N19,1,0)+IF(N22&lt;M22,1,0)+IF(S14&lt;T14,1,0)+IF(S19&lt;T19,1,0)</f>
        <v>2</v>
      </c>
      <c r="F17" s="11">
        <f>VALUE(N16+M19+N22+S14+S19)</f>
        <v>9</v>
      </c>
      <c r="G17" s="11">
        <f>VALUE(M16+N19+M22+T14+T19)</f>
        <v>9</v>
      </c>
      <c r="H17" s="12">
        <f>AVERAGE(F17-G17)</f>
        <v>0</v>
      </c>
      <c r="I17" s="17"/>
      <c r="J17" s="4" t="s">
        <v>68</v>
      </c>
      <c r="K17" s="135"/>
      <c r="L17" s="2"/>
      <c r="M17" s="96"/>
      <c r="N17" s="181"/>
      <c r="O17" s="17"/>
      <c r="P17" s="4" t="s">
        <v>64</v>
      </c>
      <c r="Q17" s="135"/>
      <c r="R17" s="2"/>
      <c r="S17" s="26"/>
      <c r="T17" s="183"/>
      <c r="U17" s="17"/>
    </row>
    <row r="18" spans="1:21" s="17" customFormat="1" ht="18" customHeight="1" thickBot="1">
      <c r="A18" s="126">
        <v>5</v>
      </c>
      <c r="B18" s="273" t="s">
        <v>28</v>
      </c>
      <c r="C18" s="13">
        <f>COUNT(M15,M18,N24,S14,T20)</f>
        <v>4</v>
      </c>
      <c r="D18" s="13">
        <f>IF(M15&gt;N15,1,0)+IF(M18&gt;N18,1,0)+IF(N24&gt;M24,1,0)+IF(T14&gt;S14,1,0)+IF(T20&gt;S20,1,0)</f>
        <v>3</v>
      </c>
      <c r="E18" s="13">
        <f>IF(M15&lt;N15,1,0)+IF(M18&lt;N18,1,0)+IF(N24&lt;M24,1,0)+IF(T14&lt;S14,1,0)+IF(T20&lt;S20,1,0)</f>
        <v>1</v>
      </c>
      <c r="F18" s="13">
        <f>VALUE(M15+M18+N24+T14+T20)</f>
        <v>9</v>
      </c>
      <c r="G18" s="13">
        <f>VALUE(N15+N18+M24+S14+S20)</f>
        <v>10</v>
      </c>
      <c r="H18" s="14">
        <f>AVERAGE(F18-G18)</f>
        <v>-1</v>
      </c>
      <c r="J18" s="42" t="str">
        <f>B18</f>
        <v>AD SAN CAYETANO</v>
      </c>
      <c r="K18" s="94" t="s">
        <v>6</v>
      </c>
      <c r="L18" s="46" t="str">
        <f>B14</f>
        <v>CT LA SALLE</v>
      </c>
      <c r="M18" s="52">
        <v>0</v>
      </c>
      <c r="N18" s="52">
        <v>4</v>
      </c>
      <c r="P18" s="42" t="str">
        <f>B15</f>
        <v>GLOBAL TC</v>
      </c>
      <c r="Q18" s="94" t="s">
        <v>6</v>
      </c>
      <c r="R18" s="42" t="str">
        <f>B14</f>
        <v>CT LA SALLE</v>
      </c>
      <c r="S18" s="157">
        <v>0</v>
      </c>
      <c r="T18" s="157">
        <v>4</v>
      </c>
    </row>
    <row r="19" spans="1:21" s="17" customFormat="1" ht="17.100000000000001" customHeight="1">
      <c r="A19" s="36"/>
      <c r="B19" s="127" t="s">
        <v>11</v>
      </c>
      <c r="C19" s="37"/>
      <c r="D19" s="37"/>
      <c r="E19" s="37"/>
      <c r="F19" s="37"/>
      <c r="G19" s="37"/>
      <c r="H19" s="37"/>
      <c r="J19" s="42" t="str">
        <f>B17</f>
        <v>MATCH POINT TC</v>
      </c>
      <c r="K19" s="94" t="s">
        <v>6</v>
      </c>
      <c r="L19" s="46" t="str">
        <f>B15</f>
        <v>GLOBAL TC</v>
      </c>
      <c r="M19" s="52">
        <v>3</v>
      </c>
      <c r="N19" s="52">
        <v>2</v>
      </c>
      <c r="P19" s="42" t="str">
        <f>B17</f>
        <v>MATCH POINT TC</v>
      </c>
      <c r="Q19" s="94"/>
      <c r="R19" s="128" t="str">
        <f>B19</f>
        <v>DESCANSA</v>
      </c>
      <c r="S19" s="51"/>
      <c r="T19" s="51"/>
    </row>
    <row r="20" spans="1:21" s="17" customFormat="1" ht="17.100000000000001" customHeight="1">
      <c r="J20" s="128" t="str">
        <f>B19</f>
        <v>DESCANSA</v>
      </c>
      <c r="K20" s="94"/>
      <c r="L20" s="46" t="str">
        <f>B16</f>
        <v>MALLORCA TC TEULERA</v>
      </c>
      <c r="M20" s="51"/>
      <c r="N20" s="51"/>
      <c r="P20" s="42" t="str">
        <f>B16</f>
        <v>MALLORCA TC TEULERA</v>
      </c>
      <c r="Q20" s="94" t="s">
        <v>6</v>
      </c>
      <c r="R20" s="46" t="str">
        <f>B18</f>
        <v>AD SAN CAYETANO</v>
      </c>
      <c r="S20" s="157">
        <v>2</v>
      </c>
      <c r="T20" s="157">
        <v>3</v>
      </c>
    </row>
    <row r="21" spans="1:21" s="3" customFormat="1" ht="17.100000000000001" customHeight="1">
      <c r="A21" s="17"/>
      <c r="B21" s="17"/>
      <c r="C21" s="17"/>
      <c r="D21" s="17"/>
      <c r="E21" s="17"/>
      <c r="F21" s="17"/>
      <c r="G21" s="17"/>
      <c r="H21" s="17"/>
      <c r="I21" s="17"/>
      <c r="J21" s="4" t="s">
        <v>61</v>
      </c>
      <c r="K21" s="135"/>
      <c r="L21" s="2"/>
      <c r="M21" s="96"/>
      <c r="N21" s="181"/>
      <c r="O21" s="17"/>
      <c r="P21" s="40"/>
      <c r="Q21" s="40"/>
      <c r="R21" s="40"/>
      <c r="S21" s="111"/>
      <c r="T21" s="111"/>
      <c r="U21" s="17"/>
    </row>
    <row r="22" spans="1:21" s="3" customFormat="1" ht="17.100000000000001" customHeight="1">
      <c r="A22" s="17"/>
      <c r="B22" s="17"/>
      <c r="C22" s="17"/>
      <c r="D22" s="17"/>
      <c r="E22" s="17"/>
      <c r="F22" s="17"/>
      <c r="G22" s="17"/>
      <c r="H22" s="17"/>
      <c r="I22" s="17"/>
      <c r="J22" s="42" t="str">
        <f>B14</f>
        <v>CT LA SALLE</v>
      </c>
      <c r="K22" s="94" t="s">
        <v>6</v>
      </c>
      <c r="L22" s="42" t="str">
        <f>B17</f>
        <v>MATCH POINT TC</v>
      </c>
      <c r="M22" s="52">
        <v>4</v>
      </c>
      <c r="N22" s="52">
        <v>0</v>
      </c>
      <c r="O22" s="17"/>
      <c r="P22" s="17"/>
      <c r="Q22" s="17"/>
      <c r="R22" s="17"/>
      <c r="S22" s="17"/>
      <c r="T22" s="17"/>
      <c r="U22" s="17"/>
    </row>
    <row r="23" spans="1:21" s="3" customFormat="1" ht="15">
      <c r="A23" s="5"/>
      <c r="B23" s="129"/>
      <c r="C23" s="5"/>
      <c r="D23" s="5"/>
      <c r="E23" s="5"/>
      <c r="F23" s="5"/>
      <c r="G23" s="5"/>
      <c r="H23" s="17"/>
      <c r="I23" s="17"/>
      <c r="J23" s="44" t="str">
        <f>B15</f>
        <v>GLOBAL TC</v>
      </c>
      <c r="K23" s="94" t="s">
        <v>6</v>
      </c>
      <c r="L23" s="42" t="str">
        <f>B16</f>
        <v>MALLORCA TC TEULERA</v>
      </c>
      <c r="M23" s="52">
        <v>0</v>
      </c>
      <c r="N23" s="52">
        <v>4</v>
      </c>
      <c r="O23" s="17"/>
      <c r="P23" s="17"/>
      <c r="Q23" s="17"/>
      <c r="R23" s="17"/>
      <c r="S23" s="17"/>
      <c r="T23" s="17"/>
      <c r="U23" s="17"/>
    </row>
    <row r="24" spans="1:21" s="3" customFormat="1" ht="17.100000000000001" customHeight="1">
      <c r="A24" s="17"/>
      <c r="B24" s="17"/>
      <c r="C24" s="17"/>
      <c r="D24" s="17"/>
      <c r="E24" s="17"/>
      <c r="F24" s="17"/>
      <c r="G24" s="17"/>
      <c r="H24" s="17"/>
      <c r="I24" s="17"/>
      <c r="J24" s="128" t="str">
        <f>B19</f>
        <v>DESCANSA</v>
      </c>
      <c r="K24" s="43"/>
      <c r="L24" s="46" t="str">
        <f>B18</f>
        <v>AD SAN CAYETANO</v>
      </c>
      <c r="M24" s="51"/>
      <c r="N24" s="51"/>
      <c r="O24" s="17"/>
      <c r="P24" s="17"/>
      <c r="Q24" s="17"/>
      <c r="R24" s="17"/>
      <c r="S24" s="17"/>
      <c r="T24" s="17"/>
      <c r="U24" s="17"/>
    </row>
    <row r="25" spans="1:21" ht="13.5" customHeight="1">
      <c r="A25" s="17"/>
      <c r="B25" s="17"/>
      <c r="C25" s="17"/>
      <c r="D25" s="17"/>
      <c r="E25" s="17"/>
      <c r="F25" s="17"/>
      <c r="G25" s="17"/>
      <c r="H25" s="17"/>
      <c r="I25" s="17"/>
      <c r="J25" s="17"/>
      <c r="K25" s="17"/>
      <c r="L25" s="17"/>
      <c r="M25" s="17"/>
      <c r="N25" s="17"/>
      <c r="O25" s="17"/>
      <c r="P25" s="17"/>
      <c r="Q25" s="17"/>
      <c r="R25" s="17"/>
      <c r="S25" s="17"/>
      <c r="T25" s="17"/>
      <c r="U25" s="5"/>
    </row>
    <row r="26" spans="1:21" s="17" customFormat="1" ht="15" customHeight="1">
      <c r="A26" s="112"/>
      <c r="B26" s="262" t="s">
        <v>116</v>
      </c>
      <c r="C26" s="264" t="s">
        <v>45</v>
      </c>
      <c r="D26" s="264"/>
      <c r="E26" s="264"/>
      <c r="F26" s="264"/>
      <c r="G26" s="264"/>
      <c r="H26" s="113"/>
      <c r="J26" s="40"/>
      <c r="K26" s="40"/>
      <c r="L26" s="40"/>
      <c r="M26" s="111"/>
      <c r="N26" s="111"/>
      <c r="P26" s="40"/>
      <c r="Q26" s="40"/>
      <c r="R26" s="130"/>
      <c r="S26" s="111"/>
      <c r="T26" s="111"/>
    </row>
    <row r="27" spans="1:21">
      <c r="A27" s="5"/>
      <c r="B27" s="263" t="s">
        <v>115</v>
      </c>
      <c r="C27" s="272" t="s">
        <v>28</v>
      </c>
      <c r="D27" s="272"/>
      <c r="E27" s="272"/>
      <c r="F27" s="272"/>
      <c r="G27" s="272"/>
      <c r="H27" s="5"/>
      <c r="I27" s="5"/>
      <c r="J27" s="17"/>
      <c r="K27" s="17"/>
      <c r="L27" s="17"/>
      <c r="M27" s="17"/>
      <c r="N27" s="17"/>
      <c r="O27" s="17"/>
      <c r="P27" s="17"/>
      <c r="Q27" s="17"/>
      <c r="R27" s="17"/>
      <c r="S27" s="17"/>
      <c r="T27" s="17"/>
      <c r="U27" s="5"/>
    </row>
    <row r="28" spans="1:21" ht="15">
      <c r="B28" s="224"/>
      <c r="C28" s="68"/>
      <c r="D28" s="240"/>
      <c r="E28" s="240"/>
      <c r="F28" s="240"/>
      <c r="G28" s="68"/>
      <c r="H28" s="68"/>
      <c r="I28" s="68"/>
    </row>
    <row r="29" spans="1:21">
      <c r="P29" s="6"/>
      <c r="Q29" s="216"/>
      <c r="R29" s="217"/>
      <c r="S29" s="217"/>
    </row>
    <row r="30" spans="1:21" ht="15">
      <c r="B30" s="225"/>
      <c r="C30" s="226"/>
      <c r="D30" s="227"/>
      <c r="E30" s="227"/>
      <c r="P30" s="152"/>
      <c r="Q30" s="89"/>
      <c r="R30" s="218"/>
      <c r="S30" s="218"/>
    </row>
    <row r="31" spans="1:21">
      <c r="B31" s="68"/>
      <c r="C31" s="245"/>
      <c r="D31" s="245"/>
      <c r="E31" s="245"/>
      <c r="F31" s="245"/>
      <c r="G31" s="68"/>
      <c r="H31" s="68"/>
      <c r="I31" s="68"/>
      <c r="P31" s="152"/>
      <c r="Q31" s="89"/>
      <c r="R31" s="218"/>
      <c r="S31" s="218"/>
    </row>
    <row r="32" spans="1:21">
      <c r="B32" s="68"/>
      <c r="C32" s="246"/>
      <c r="D32" s="246"/>
      <c r="E32" s="246"/>
      <c r="F32" s="246"/>
      <c r="G32" s="68"/>
      <c r="H32" s="68"/>
      <c r="I32" s="68"/>
      <c r="P32" s="152"/>
      <c r="Q32" s="89"/>
      <c r="R32" s="218"/>
      <c r="S32" s="218"/>
    </row>
    <row r="33" spans="2:9">
      <c r="B33" s="68"/>
      <c r="C33" s="228"/>
      <c r="D33" s="228"/>
      <c r="E33" s="228"/>
      <c r="F33" s="240"/>
      <c r="G33" s="240"/>
      <c r="H33" s="240"/>
      <c r="I33" s="240"/>
    </row>
  </sheetData>
  <mergeCells count="7">
    <mergeCell ref="B6:K6"/>
    <mergeCell ref="D28:F28"/>
    <mergeCell ref="C31:F31"/>
    <mergeCell ref="C32:F32"/>
    <mergeCell ref="F33:I33"/>
    <mergeCell ref="C26:G26"/>
    <mergeCell ref="C27:G27"/>
  </mergeCells>
  <pageMargins left="0.70866141732283472" right="0.70866141732283472" top="0.74803149606299213" bottom="0.74803149606299213" header="0.31496062992125984" footer="0.31496062992125984"/>
  <pageSetup paperSize="9" scale="72" orientation="landscape" r:id="rId1"/>
  <ignoredErrors>
    <ignoredError sqref="P15 J15" 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48"/>
  <sheetViews>
    <sheetView showGridLines="0" workbookViewId="0">
      <selection activeCell="P17" sqref="P17"/>
    </sheetView>
  </sheetViews>
  <sheetFormatPr baseColWidth="10" defaultRowHeight="14.4"/>
  <cols>
    <col min="1" max="1" width="3.6640625" customWidth="1"/>
    <col min="2" max="2" width="25.21875" customWidth="1"/>
    <col min="3" max="3" width="6.6640625" customWidth="1"/>
    <col min="4" max="4" width="4.21875" customWidth="1"/>
    <col min="5" max="5" width="4" customWidth="1"/>
    <col min="6" max="6" width="4.33203125" customWidth="1"/>
    <col min="7" max="7" width="4.88671875" customWidth="1"/>
    <col min="8" max="8" width="4.44140625" customWidth="1"/>
    <col min="9" max="10" width="5.109375" customWidth="1"/>
    <col min="11" max="11" width="22.88671875" customWidth="1"/>
    <col min="12" max="12" width="3" customWidth="1"/>
    <col min="13" max="13" width="22.5546875" customWidth="1"/>
    <col min="14" max="14" width="3.5546875" customWidth="1"/>
    <col min="15" max="15" width="3.6640625" customWidth="1"/>
    <col min="16" max="16" width="2.88671875" customWidth="1"/>
    <col min="17" max="17" width="21.5546875" customWidth="1"/>
    <col min="18" max="18" width="2.6640625" customWidth="1"/>
    <col min="19" max="19" width="20.88671875" customWidth="1"/>
    <col min="20" max="20" width="3.44140625" customWidth="1"/>
    <col min="21" max="21" width="3.5546875" customWidth="1"/>
  </cols>
  <sheetData>
    <row r="1" spans="1:22" ht="18.600000000000001">
      <c r="A1" s="5"/>
      <c r="B1" s="72" t="s">
        <v>38</v>
      </c>
      <c r="C1" s="27"/>
      <c r="D1" s="5"/>
      <c r="E1" s="5"/>
      <c r="F1" s="5"/>
      <c r="G1" s="5"/>
      <c r="H1" s="5"/>
      <c r="I1" s="5"/>
      <c r="J1" s="5"/>
      <c r="K1" s="5"/>
      <c r="L1" s="5"/>
      <c r="M1" s="5"/>
      <c r="N1" s="5"/>
      <c r="O1" s="5"/>
      <c r="P1" s="5"/>
      <c r="Q1" s="5"/>
      <c r="R1" s="5"/>
      <c r="S1" s="5"/>
      <c r="T1" s="5"/>
      <c r="U1" s="5"/>
      <c r="V1" s="5"/>
    </row>
    <row r="2" spans="1:22" ht="8.25" customHeight="1">
      <c r="A2" s="5"/>
      <c r="B2" s="5"/>
      <c r="C2" s="5"/>
      <c r="D2" s="5"/>
      <c r="E2" s="5"/>
      <c r="F2" s="5"/>
      <c r="G2" s="5"/>
      <c r="H2" s="5"/>
      <c r="I2" s="5"/>
      <c r="J2" s="5"/>
      <c r="K2" s="5"/>
      <c r="L2" s="5"/>
      <c r="M2" s="5"/>
      <c r="N2" s="5"/>
      <c r="O2" s="5"/>
      <c r="P2" s="5"/>
      <c r="Q2" s="5"/>
      <c r="R2" s="5"/>
      <c r="S2" s="5"/>
      <c r="T2" s="5"/>
      <c r="U2" s="5"/>
      <c r="V2" s="5"/>
    </row>
    <row r="3" spans="1:22" ht="14.1" customHeight="1">
      <c r="A3" s="5"/>
      <c r="B3" s="69" t="s">
        <v>9</v>
      </c>
      <c r="C3" s="19"/>
      <c r="D3" s="5"/>
      <c r="E3" s="5"/>
      <c r="F3" s="5"/>
      <c r="G3" s="5"/>
      <c r="H3" s="5"/>
      <c r="I3" s="5"/>
      <c r="J3" s="5"/>
      <c r="K3" s="5"/>
      <c r="L3" s="5"/>
      <c r="M3" s="5"/>
      <c r="N3" s="5"/>
      <c r="O3" s="5"/>
      <c r="P3" s="5"/>
      <c r="Q3" s="5"/>
      <c r="R3" s="5"/>
      <c r="S3" s="5"/>
      <c r="T3" s="5"/>
      <c r="U3" s="5"/>
      <c r="V3" s="5"/>
    </row>
    <row r="4" spans="1:22" ht="9" customHeight="1">
      <c r="A4" s="5"/>
      <c r="B4" s="70"/>
      <c r="C4" s="18"/>
      <c r="D4" s="5"/>
      <c r="E4" s="5"/>
      <c r="F4" s="5"/>
      <c r="G4" s="5"/>
      <c r="H4" s="5"/>
      <c r="I4" s="5"/>
      <c r="J4" s="5"/>
      <c r="K4" s="5"/>
      <c r="L4" s="5"/>
      <c r="M4" s="5"/>
      <c r="N4" s="5"/>
      <c r="O4" s="5"/>
      <c r="P4" s="5"/>
      <c r="Q4" s="5"/>
      <c r="R4" s="5"/>
      <c r="S4" s="5"/>
      <c r="T4" s="5"/>
      <c r="U4" s="5"/>
      <c r="V4" s="5"/>
    </row>
    <row r="5" spans="1:22" ht="14.25" customHeight="1">
      <c r="A5" s="5"/>
      <c r="B5" s="69" t="s">
        <v>14</v>
      </c>
      <c r="C5" s="35"/>
      <c r="D5" s="5"/>
      <c r="E5" s="5"/>
      <c r="F5" s="5"/>
      <c r="G5" s="5"/>
      <c r="H5" s="5"/>
      <c r="I5" s="5"/>
      <c r="J5" s="5"/>
      <c r="K5" s="5"/>
      <c r="L5" s="5"/>
      <c r="M5" s="5"/>
      <c r="N5" s="5"/>
      <c r="O5" s="5"/>
      <c r="P5" s="5"/>
      <c r="Q5" s="5"/>
      <c r="R5" s="5"/>
      <c r="S5" s="5"/>
      <c r="T5" s="5"/>
      <c r="U5" s="5"/>
      <c r="V5" s="5"/>
    </row>
    <row r="6" spans="1:22" s="28" customFormat="1" ht="14.1" customHeight="1">
      <c r="B6" s="232" t="s">
        <v>57</v>
      </c>
      <c r="C6" s="232"/>
      <c r="D6" s="232"/>
      <c r="E6" s="232"/>
      <c r="F6" s="232"/>
      <c r="G6" s="232"/>
      <c r="H6" s="232"/>
      <c r="I6" s="232"/>
      <c r="J6" s="232"/>
      <c r="K6" s="232"/>
      <c r="L6" s="56"/>
      <c r="M6" s="56"/>
      <c r="N6" s="56"/>
      <c r="O6" s="56"/>
      <c r="P6" s="56"/>
      <c r="Q6" s="56"/>
    </row>
    <row r="7" spans="1:22" s="3" customFormat="1" ht="9" customHeight="1">
      <c r="A7" s="17"/>
      <c r="B7" s="57"/>
      <c r="C7" s="57"/>
      <c r="D7" s="58"/>
      <c r="E7" s="58"/>
      <c r="F7" s="58"/>
      <c r="G7" s="58"/>
      <c r="H7" s="58"/>
      <c r="I7" s="58"/>
      <c r="J7" s="58"/>
      <c r="K7" s="58"/>
      <c r="L7" s="58"/>
      <c r="M7" s="58"/>
      <c r="N7" s="58"/>
      <c r="O7" s="58"/>
      <c r="P7" s="58"/>
      <c r="Q7" s="58"/>
      <c r="R7" s="17"/>
      <c r="S7" s="17"/>
      <c r="T7" s="17"/>
      <c r="U7" s="17"/>
      <c r="V7" s="17"/>
    </row>
    <row r="8" spans="1:22" s="3" customFormat="1" ht="14.1" customHeight="1">
      <c r="A8" s="17"/>
      <c r="B8" s="59" t="s">
        <v>32</v>
      </c>
      <c r="C8" s="59"/>
      <c r="D8" s="60"/>
      <c r="E8" s="60"/>
      <c r="F8" s="60"/>
      <c r="G8" s="60"/>
      <c r="H8" s="60"/>
      <c r="I8" s="60"/>
      <c r="J8" s="60"/>
      <c r="K8" s="60"/>
      <c r="L8" s="60"/>
      <c r="M8" s="60"/>
      <c r="N8" s="61"/>
      <c r="O8" s="61"/>
      <c r="P8" s="61"/>
      <c r="Q8" s="61"/>
      <c r="R8" s="17"/>
      <c r="S8" s="17"/>
      <c r="T8" s="17"/>
      <c r="U8" s="17"/>
      <c r="V8" s="17"/>
    </row>
    <row r="9" spans="1:22" s="3" customFormat="1" ht="14.1" customHeight="1">
      <c r="A9" s="17"/>
      <c r="B9" s="59" t="s">
        <v>33</v>
      </c>
      <c r="C9" s="59"/>
      <c r="D9" s="60"/>
      <c r="E9" s="60"/>
      <c r="F9" s="60"/>
      <c r="G9" s="60"/>
      <c r="H9" s="60"/>
      <c r="I9" s="60"/>
      <c r="J9" s="60"/>
      <c r="K9" s="60"/>
      <c r="L9" s="60"/>
      <c r="M9" s="60"/>
      <c r="N9" s="61"/>
      <c r="O9" s="61"/>
      <c r="P9" s="61"/>
      <c r="Q9" s="61"/>
      <c r="R9" s="17"/>
      <c r="S9" s="17"/>
      <c r="T9" s="17"/>
      <c r="U9" s="17"/>
      <c r="V9" s="17"/>
    </row>
    <row r="10" spans="1:22" s="3" customFormat="1" ht="14.1" customHeight="1">
      <c r="A10" s="17"/>
      <c r="B10" s="59" t="s">
        <v>31</v>
      </c>
      <c r="C10" s="59"/>
      <c r="D10" s="60"/>
      <c r="E10" s="60"/>
      <c r="F10" s="60"/>
      <c r="G10" s="60"/>
      <c r="H10" s="60"/>
      <c r="I10" s="60"/>
      <c r="J10" s="60"/>
      <c r="K10" s="60"/>
      <c r="L10" s="60"/>
      <c r="M10" s="60"/>
      <c r="N10" s="61"/>
      <c r="O10" s="61"/>
      <c r="P10" s="61"/>
      <c r="Q10" s="61"/>
      <c r="R10" s="17"/>
      <c r="S10" s="17"/>
      <c r="T10" s="17"/>
      <c r="U10" s="17"/>
      <c r="V10" s="17"/>
    </row>
    <row r="11" spans="1:22" s="3" customFormat="1" ht="12.9" customHeight="1">
      <c r="A11" s="17"/>
      <c r="B11" s="19"/>
      <c r="C11" s="19"/>
      <c r="D11" s="17"/>
      <c r="E11" s="17"/>
      <c r="F11" s="20"/>
      <c r="G11" s="20"/>
      <c r="H11" s="20"/>
      <c r="I11" s="20"/>
      <c r="J11" s="20"/>
      <c r="K11" s="20"/>
      <c r="L11" s="20"/>
      <c r="M11" s="17"/>
      <c r="N11" s="17"/>
      <c r="O11" s="17"/>
      <c r="P11" s="17"/>
      <c r="Q11" s="17"/>
      <c r="R11" s="17"/>
      <c r="S11" s="17"/>
      <c r="T11" s="17"/>
      <c r="U11" s="17"/>
      <c r="V11" s="17"/>
    </row>
    <row r="12" spans="1:22" s="3" customFormat="1" ht="12.9" customHeight="1" thickBot="1">
      <c r="A12" s="17"/>
      <c r="B12" s="17"/>
      <c r="C12" s="17"/>
      <c r="D12" s="17"/>
      <c r="E12" s="17"/>
      <c r="F12" s="17"/>
      <c r="G12" s="17"/>
      <c r="H12" s="17"/>
      <c r="I12" s="17"/>
      <c r="J12" s="17"/>
      <c r="K12" s="17"/>
      <c r="L12" s="17"/>
      <c r="M12" s="17"/>
      <c r="N12" s="17"/>
      <c r="O12" s="17"/>
      <c r="P12" s="17"/>
      <c r="Q12" s="17"/>
      <c r="R12" s="17"/>
      <c r="S12" s="17"/>
      <c r="T12" s="17"/>
      <c r="U12" s="17"/>
      <c r="V12" s="17"/>
    </row>
    <row r="13" spans="1:22" s="3" customFormat="1" ht="17.100000000000001" customHeight="1" thickBot="1">
      <c r="A13" s="6"/>
      <c r="B13" s="1" t="s">
        <v>7</v>
      </c>
      <c r="C13" s="31" t="s">
        <v>21</v>
      </c>
      <c r="D13" s="21" t="s">
        <v>2</v>
      </c>
      <c r="E13" s="22" t="s">
        <v>0</v>
      </c>
      <c r="F13" s="23" t="s">
        <v>1</v>
      </c>
      <c r="G13" s="23" t="s">
        <v>3</v>
      </c>
      <c r="H13" s="24" t="s">
        <v>4</v>
      </c>
      <c r="I13" s="25" t="s">
        <v>5</v>
      </c>
      <c r="J13" s="17"/>
      <c r="K13" s="4" t="s">
        <v>65</v>
      </c>
      <c r="L13" s="7"/>
      <c r="M13" s="2"/>
      <c r="N13" s="26"/>
      <c r="O13" s="17"/>
      <c r="P13" s="17"/>
      <c r="Q13" s="4" t="s">
        <v>67</v>
      </c>
      <c r="R13" s="7"/>
      <c r="S13" s="2"/>
      <c r="T13" s="26"/>
      <c r="U13" s="17"/>
      <c r="V13" s="17"/>
    </row>
    <row r="14" spans="1:22" s="3" customFormat="1" ht="17.100000000000001" customHeight="1">
      <c r="A14" s="79">
        <v>1</v>
      </c>
      <c r="B14" s="187" t="s">
        <v>10</v>
      </c>
      <c r="C14" s="85">
        <v>1</v>
      </c>
      <c r="D14" s="8">
        <f>COUNT(N14,O17,T14)</f>
        <v>3</v>
      </c>
      <c r="E14" s="9">
        <f>IF(N14&gt;O14,1,0)+IF(O17&gt;N17,1,0)+IF(T14&gt;U14,1,0)</f>
        <v>3</v>
      </c>
      <c r="F14" s="9">
        <f>IF(N14&lt;O14,1,0)+IF(O17&lt;N17,1,0)+IF(T14&lt;U14,1,0)</f>
        <v>0</v>
      </c>
      <c r="G14" s="9">
        <f>VALUE(N14+O17+T14)</f>
        <v>14</v>
      </c>
      <c r="H14" s="9">
        <f>VALUE(O14+N17+U14)</f>
        <v>1</v>
      </c>
      <c r="I14" s="10">
        <f>AVERAGE(G14-H14)</f>
        <v>13</v>
      </c>
      <c r="J14" s="29"/>
      <c r="K14" s="42" t="str">
        <f>B14</f>
        <v>GLOBAL TC</v>
      </c>
      <c r="L14" s="94" t="s">
        <v>6</v>
      </c>
      <c r="M14" s="54" t="str">
        <f>B17</f>
        <v>MALLORCA TC TEULERA "B"</v>
      </c>
      <c r="N14" s="52">
        <v>5</v>
      </c>
      <c r="O14" s="52">
        <v>0</v>
      </c>
      <c r="P14" s="38"/>
      <c r="Q14" s="42" t="str">
        <f>B14</f>
        <v>GLOBAL TC</v>
      </c>
      <c r="R14" s="94" t="s">
        <v>6</v>
      </c>
      <c r="S14" s="54" t="str">
        <f>B15</f>
        <v>NOMADS ES JORDI</v>
      </c>
      <c r="T14" s="52">
        <v>4</v>
      </c>
      <c r="U14" s="52">
        <v>1</v>
      </c>
      <c r="V14" s="17"/>
    </row>
    <row r="15" spans="1:22" s="3" customFormat="1" ht="17.100000000000001" customHeight="1">
      <c r="A15" s="80">
        <v>2</v>
      </c>
      <c r="B15" s="188" t="s">
        <v>46</v>
      </c>
      <c r="C15" s="86">
        <v>4</v>
      </c>
      <c r="D15" s="11">
        <f>COUNT(N15,O18,U14)</f>
        <v>3</v>
      </c>
      <c r="E15" s="11">
        <f>IF(N15&gt;O15,1,0)+IF(O18&gt;N18,1,0)+IF(U14&gt;T14,1,0)</f>
        <v>2</v>
      </c>
      <c r="F15" s="11">
        <f>IF(N15&lt;O15,1,0)+IF(O18&lt;N18,1,0)+IF(U14&lt;T14,1,0)</f>
        <v>1</v>
      </c>
      <c r="G15" s="11">
        <f>VALUE(N15+O18+U14)</f>
        <v>11</v>
      </c>
      <c r="H15" s="11">
        <f>VALUE(O15+N18+T14)</f>
        <v>4</v>
      </c>
      <c r="I15" s="12">
        <f>AVERAGE(G15-H15)</f>
        <v>7</v>
      </c>
      <c r="J15" s="29"/>
      <c r="K15" s="42" t="str">
        <f>B15</f>
        <v>NOMADS ES JORDI</v>
      </c>
      <c r="L15" s="94" t="s">
        <v>6</v>
      </c>
      <c r="M15" s="44" t="str">
        <f>B16</f>
        <v>SPORTING TC</v>
      </c>
      <c r="N15" s="52">
        <v>5</v>
      </c>
      <c r="O15" s="52">
        <v>0</v>
      </c>
      <c r="P15" s="38"/>
      <c r="Q15" s="42" t="str">
        <f>B16</f>
        <v>SPORTING TC</v>
      </c>
      <c r="R15" s="94" t="s">
        <v>6</v>
      </c>
      <c r="S15" s="44" t="str">
        <f>B17</f>
        <v>MALLORCA TC TEULERA "B"</v>
      </c>
      <c r="T15" s="52">
        <v>5</v>
      </c>
      <c r="U15" s="52">
        <v>0</v>
      </c>
      <c r="V15" s="207" t="s">
        <v>97</v>
      </c>
    </row>
    <row r="16" spans="1:22" s="3" customFormat="1" ht="17.100000000000001" customHeight="1">
      <c r="A16" s="80">
        <v>3</v>
      </c>
      <c r="B16" s="91" t="s">
        <v>36</v>
      </c>
      <c r="C16" s="86"/>
      <c r="D16" s="11">
        <f>COUNT(O15,N17,T15)</f>
        <v>3</v>
      </c>
      <c r="E16" s="11">
        <f>IF(N17&gt;O17,1,0)+IF(O15&gt;N15,1,0)+IF(T15&gt;U15,1,0)</f>
        <v>1</v>
      </c>
      <c r="F16" s="11">
        <f>IF(N17&lt;O17,1,0)+IF(O15&lt;N15,1,0)+IF(T15&lt;U15,1,0)</f>
        <v>2</v>
      </c>
      <c r="G16" s="11">
        <v>-5</v>
      </c>
      <c r="H16" s="11">
        <f>VALUE(N15+O17+U15)</f>
        <v>10</v>
      </c>
      <c r="I16" s="12">
        <f>AVERAGE(G16-H16)</f>
        <v>-15</v>
      </c>
      <c r="J16" s="17"/>
      <c r="K16" s="4" t="s">
        <v>66</v>
      </c>
      <c r="L16" s="135"/>
      <c r="M16" s="2"/>
      <c r="N16" s="53"/>
      <c r="O16" s="71"/>
      <c r="P16" s="39"/>
      <c r="Q16" s="39"/>
      <c r="R16" s="136"/>
      <c r="S16" s="39"/>
      <c r="T16" s="71"/>
      <c r="U16" s="71"/>
      <c r="V16" s="17"/>
    </row>
    <row r="17" spans="1:22" s="3" customFormat="1" ht="17.100000000000001" customHeight="1" thickBot="1">
      <c r="A17" s="81">
        <v>4</v>
      </c>
      <c r="B17" s="92" t="s">
        <v>51</v>
      </c>
      <c r="C17" s="87"/>
      <c r="D17" s="95">
        <f>COUNT(O14,N18,U15)</f>
        <v>3</v>
      </c>
      <c r="E17" s="13">
        <f>IF(O14&gt;N14,1,0)+IF(N18&gt;O18,1,0)+IF(U15&gt;T15,1,0)</f>
        <v>0</v>
      </c>
      <c r="F17" s="13">
        <f>IF(O14&lt;N14,1,0)+IF(N18&lt;O18,1,0)+IF(U15&lt;T15,1,0)</f>
        <v>3</v>
      </c>
      <c r="G17" s="13">
        <v>-10</v>
      </c>
      <c r="H17" s="13">
        <f>VALUE(N14+O18+T15)</f>
        <v>15</v>
      </c>
      <c r="I17" s="14">
        <f>AVERAGE(G17-H17)</f>
        <v>-25</v>
      </c>
      <c r="J17" s="17"/>
      <c r="K17" s="42" t="str">
        <f>B16</f>
        <v>SPORTING TC</v>
      </c>
      <c r="L17" s="94" t="s">
        <v>6</v>
      </c>
      <c r="M17" s="54" t="str">
        <f>B14</f>
        <v>GLOBAL TC</v>
      </c>
      <c r="N17" s="52">
        <v>0</v>
      </c>
      <c r="O17" s="52">
        <v>5</v>
      </c>
      <c r="P17" s="207" t="s">
        <v>97</v>
      </c>
      <c r="Q17" s="39"/>
      <c r="R17" s="136"/>
      <c r="S17" s="39"/>
      <c r="T17" s="71"/>
      <c r="U17" s="71"/>
      <c r="V17" s="17"/>
    </row>
    <row r="18" spans="1:22" s="3" customFormat="1" ht="15.75" customHeight="1">
      <c r="A18" s="102"/>
      <c r="B18" s="17"/>
      <c r="C18" s="29"/>
      <c r="D18" s="17"/>
      <c r="E18" s="17"/>
      <c r="F18" s="17"/>
      <c r="G18" s="17"/>
      <c r="H18" s="17"/>
      <c r="I18" s="17"/>
      <c r="J18" s="17"/>
      <c r="K18" s="42" t="str">
        <f>B17</f>
        <v>MALLORCA TC TEULERA "B"</v>
      </c>
      <c r="L18" s="94" t="s">
        <v>6</v>
      </c>
      <c r="M18" s="44" t="str">
        <f>B15</f>
        <v>NOMADS ES JORDI</v>
      </c>
      <c r="N18" s="52">
        <v>0</v>
      </c>
      <c r="O18" s="52">
        <v>5</v>
      </c>
      <c r="P18" s="39"/>
      <c r="Q18" s="39"/>
      <c r="R18" s="136"/>
      <c r="S18" s="39"/>
      <c r="T18" s="71"/>
      <c r="U18" s="71"/>
      <c r="V18" s="17"/>
    </row>
    <row r="19" spans="1:22" ht="12.9" customHeight="1" thickBot="1">
      <c r="A19" s="102"/>
      <c r="B19" s="17"/>
      <c r="C19" s="29"/>
      <c r="D19" s="17"/>
      <c r="E19" s="17"/>
      <c r="F19" s="17"/>
      <c r="G19" s="17"/>
      <c r="H19" s="17"/>
      <c r="I19" s="17"/>
      <c r="J19" s="17"/>
      <c r="K19" s="39"/>
      <c r="L19" s="136"/>
      <c r="M19" s="39"/>
      <c r="N19" s="71"/>
      <c r="O19" s="71"/>
      <c r="P19" s="39"/>
      <c r="Q19" s="39"/>
      <c r="R19" s="136"/>
      <c r="S19" s="39"/>
      <c r="T19" s="71"/>
      <c r="U19" s="71"/>
      <c r="V19" s="5"/>
    </row>
    <row r="20" spans="1:22" s="3" customFormat="1" ht="17.100000000000001" customHeight="1" thickBot="1">
      <c r="A20" s="6"/>
      <c r="B20" s="1" t="s">
        <v>8</v>
      </c>
      <c r="C20" s="31" t="s">
        <v>21</v>
      </c>
      <c r="D20" s="21" t="s">
        <v>2</v>
      </c>
      <c r="E20" s="22" t="s">
        <v>0</v>
      </c>
      <c r="F20" s="23" t="s">
        <v>1</v>
      </c>
      <c r="G20" s="23" t="s">
        <v>3</v>
      </c>
      <c r="H20" s="24" t="s">
        <v>4</v>
      </c>
      <c r="I20" s="25" t="s">
        <v>5</v>
      </c>
      <c r="J20" s="17"/>
      <c r="K20" s="4" t="s">
        <v>65</v>
      </c>
      <c r="L20" s="135"/>
      <c r="M20" s="2"/>
      <c r="N20" s="53"/>
      <c r="O20" s="71"/>
      <c r="P20" s="39"/>
      <c r="Q20" s="4" t="s">
        <v>67</v>
      </c>
      <c r="R20" s="135"/>
      <c r="S20" s="2"/>
      <c r="T20" s="53"/>
      <c r="U20" s="71"/>
      <c r="V20" s="17"/>
    </row>
    <row r="21" spans="1:22" s="3" customFormat="1" ht="17.100000000000001" customHeight="1">
      <c r="A21" s="79">
        <v>1</v>
      </c>
      <c r="B21" s="187" t="s">
        <v>47</v>
      </c>
      <c r="C21" s="85">
        <v>2</v>
      </c>
      <c r="D21" s="8">
        <f>COUNT(N21,O24,T21)</f>
        <v>3</v>
      </c>
      <c r="E21" s="9">
        <f>IF(N21&gt;O21,1,0)+IF(O24&gt;N24,1,0)+IF(T21&gt;U21,1,0)</f>
        <v>3</v>
      </c>
      <c r="F21" s="9">
        <f>IF(N21&lt;O21,1,0)+IF(O24&lt;N24,1,0)+IF(T21&lt;U21,1,0)</f>
        <v>0</v>
      </c>
      <c r="G21" s="9">
        <f>VALUE(N21+O24+T21)</f>
        <v>12</v>
      </c>
      <c r="H21" s="9">
        <f>VALUE(O21+N24+U21)</f>
        <v>3</v>
      </c>
      <c r="I21" s="10">
        <f>AVERAGE(G21-H21)</f>
        <v>9</v>
      </c>
      <c r="J21" s="29"/>
      <c r="K21" s="42" t="str">
        <f>B21</f>
        <v>MALLORCA TC TEULERA "A"</v>
      </c>
      <c r="L21" s="94" t="s">
        <v>6</v>
      </c>
      <c r="M21" s="54" t="str">
        <f>B24</f>
        <v>PLAYAS SANTA PONSA TC</v>
      </c>
      <c r="N21" s="52">
        <v>5</v>
      </c>
      <c r="O21" s="52">
        <v>0</v>
      </c>
      <c r="P21" s="38"/>
      <c r="Q21" s="42" t="str">
        <f>B21</f>
        <v>MALLORCA TC TEULERA "A"</v>
      </c>
      <c r="R21" s="94" t="s">
        <v>6</v>
      </c>
      <c r="S21" s="54" t="str">
        <f>B22</f>
        <v>OPEN MARRATXI</v>
      </c>
      <c r="T21" s="52">
        <v>4</v>
      </c>
      <c r="U21" s="52">
        <v>1</v>
      </c>
      <c r="V21" s="17"/>
    </row>
    <row r="22" spans="1:22" s="3" customFormat="1" ht="17.100000000000001" customHeight="1">
      <c r="A22" s="80">
        <v>2</v>
      </c>
      <c r="B22" s="188" t="s">
        <v>34</v>
      </c>
      <c r="C22" s="86">
        <v>3</v>
      </c>
      <c r="D22" s="11">
        <f>COUNT(N22,O25,U21)</f>
        <v>3</v>
      </c>
      <c r="E22" s="11">
        <f>IF(N22&gt;O22,1,0)+IF(O25&gt;N25,1,0)+IF(U21&gt;T21,1,0)</f>
        <v>2</v>
      </c>
      <c r="F22" s="11">
        <f>IF(N22&lt;O22,1,0)+IF(O25&lt;N25,1,0)+IF(U21&lt;T21,1,0)</f>
        <v>1</v>
      </c>
      <c r="G22" s="11">
        <f>VALUE(N22+O25+U21)</f>
        <v>9</v>
      </c>
      <c r="H22" s="11">
        <f>VALUE(O22+N25+T21)</f>
        <v>6</v>
      </c>
      <c r="I22" s="12">
        <f>AVERAGE(G22-H22)</f>
        <v>3</v>
      </c>
      <c r="J22" s="29"/>
      <c r="K22" s="42" t="str">
        <f>B22</f>
        <v>OPEN MARRATXI</v>
      </c>
      <c r="L22" s="94" t="s">
        <v>6</v>
      </c>
      <c r="M22" s="44" t="str">
        <f>B23</f>
        <v>CT PAGUERA</v>
      </c>
      <c r="N22" s="52">
        <v>3</v>
      </c>
      <c r="O22" s="52">
        <v>2</v>
      </c>
      <c r="P22" s="38"/>
      <c r="Q22" s="42" t="str">
        <f>B23</f>
        <v>CT PAGUERA</v>
      </c>
      <c r="R22" s="94" t="s">
        <v>6</v>
      </c>
      <c r="S22" s="44" t="str">
        <f>B24</f>
        <v>PLAYAS SANTA PONSA TC</v>
      </c>
      <c r="T22" s="52">
        <v>4</v>
      </c>
      <c r="U22" s="52">
        <v>1</v>
      </c>
      <c r="V22" s="17"/>
    </row>
    <row r="23" spans="1:22" s="3" customFormat="1" ht="17.100000000000001" customHeight="1">
      <c r="A23" s="80">
        <v>3</v>
      </c>
      <c r="B23" s="91" t="s">
        <v>50</v>
      </c>
      <c r="C23" s="86"/>
      <c r="D23" s="11">
        <f>COUNT(O22,N24,T22)</f>
        <v>3</v>
      </c>
      <c r="E23" s="11">
        <f>IF(N24&gt;O24,1,0)+IF(O22&gt;N22,1,0)+IF(T22&gt;U22,1,0)</f>
        <v>1</v>
      </c>
      <c r="F23" s="11">
        <f>IF(N24&lt;O24,1,0)+IF(O22&lt;N22,1,0)+IF(T22&lt;U22,1,0)</f>
        <v>2</v>
      </c>
      <c r="G23" s="11">
        <f>VALUE(O22+N24+T22)</f>
        <v>8</v>
      </c>
      <c r="H23" s="11">
        <f>VALUE(N22+O24+U22)</f>
        <v>7</v>
      </c>
      <c r="I23" s="12">
        <f>AVERAGE(G23-H23)</f>
        <v>1</v>
      </c>
      <c r="J23" s="17"/>
      <c r="K23" s="4" t="s">
        <v>66</v>
      </c>
      <c r="L23" s="135"/>
      <c r="M23" s="2"/>
      <c r="N23" s="88"/>
      <c r="O23" s="89"/>
      <c r="P23" s="39"/>
      <c r="Q23" s="39"/>
      <c r="R23" s="39"/>
      <c r="S23" s="39"/>
      <c r="T23" s="39"/>
      <c r="U23" s="39"/>
      <c r="V23" s="17"/>
    </row>
    <row r="24" spans="1:22" s="3" customFormat="1" ht="17.100000000000001" customHeight="1" thickBot="1">
      <c r="A24" s="81">
        <v>4</v>
      </c>
      <c r="B24" s="92" t="s">
        <v>17</v>
      </c>
      <c r="C24" s="87"/>
      <c r="D24" s="13">
        <f>COUNT(O21,N25,U22)</f>
        <v>3</v>
      </c>
      <c r="E24" s="32">
        <f>IF(O21&gt;N21,1,0)+IF(N25&gt;O25,1,0)+IF(U22&gt;T22,1,0)</f>
        <v>0</v>
      </c>
      <c r="F24" s="32">
        <f>IF(O21&lt;N21,1,0)+IF(N25&lt;O25,1,0)+IF(U22&lt;T22,1,0)</f>
        <v>3</v>
      </c>
      <c r="G24" s="32">
        <f>VALUE(O21+N25+U22)</f>
        <v>1</v>
      </c>
      <c r="H24" s="32">
        <f>VALUE(N21+O25+T22)</f>
        <v>14</v>
      </c>
      <c r="I24" s="33">
        <f>AVERAGE(G24-H24)</f>
        <v>-13</v>
      </c>
      <c r="J24" s="17"/>
      <c r="K24" s="42" t="str">
        <f>B23</f>
        <v>CT PAGUERA</v>
      </c>
      <c r="L24" s="94" t="s">
        <v>6</v>
      </c>
      <c r="M24" s="54" t="str">
        <f>B21</f>
        <v>MALLORCA TC TEULERA "A"</v>
      </c>
      <c r="N24" s="52">
        <v>2</v>
      </c>
      <c r="O24" s="52">
        <v>3</v>
      </c>
      <c r="P24" s="39"/>
      <c r="Q24" s="39"/>
      <c r="R24" s="39"/>
      <c r="S24" s="39"/>
      <c r="T24" s="39"/>
      <c r="U24" s="39"/>
      <c r="V24" s="17"/>
    </row>
    <row r="25" spans="1:22" s="3" customFormat="1" ht="16.5" customHeight="1">
      <c r="A25" s="17"/>
      <c r="B25" s="17"/>
      <c r="C25" s="17"/>
      <c r="D25" s="17"/>
      <c r="E25" s="17"/>
      <c r="F25" s="17"/>
      <c r="G25" s="17"/>
      <c r="H25" s="17"/>
      <c r="I25" s="17"/>
      <c r="J25" s="17"/>
      <c r="K25" s="42" t="str">
        <f>B24</f>
        <v>PLAYAS SANTA PONSA TC</v>
      </c>
      <c r="L25" s="94" t="s">
        <v>6</v>
      </c>
      <c r="M25" s="44" t="str">
        <f>B22</f>
        <v>OPEN MARRATXI</v>
      </c>
      <c r="N25" s="52">
        <v>0</v>
      </c>
      <c r="O25" s="52">
        <v>5</v>
      </c>
      <c r="P25" s="39"/>
      <c r="Q25" s="39"/>
      <c r="R25" s="39"/>
      <c r="S25" s="39"/>
      <c r="T25" s="39"/>
      <c r="U25" s="39"/>
      <c r="V25" s="17"/>
    </row>
    <row r="26" spans="1:22" ht="12.9" customHeight="1">
      <c r="A26" s="5"/>
      <c r="B26" s="5"/>
      <c r="C26" s="5"/>
      <c r="D26" s="5"/>
      <c r="E26" s="5"/>
      <c r="F26" s="5"/>
      <c r="G26" s="5"/>
      <c r="H26" s="5"/>
      <c r="I26" s="5"/>
      <c r="J26" s="5"/>
      <c r="K26" s="5"/>
      <c r="L26" s="5"/>
      <c r="M26" s="5"/>
      <c r="N26" s="5"/>
      <c r="O26" s="5"/>
      <c r="P26" s="5"/>
      <c r="Q26" s="5"/>
      <c r="R26" s="5"/>
      <c r="S26" s="5"/>
      <c r="T26" s="5"/>
      <c r="U26" s="5"/>
      <c r="V26" s="5"/>
    </row>
    <row r="27" spans="1:22">
      <c r="A27" s="5"/>
      <c r="B27" s="5"/>
      <c r="C27" s="5"/>
      <c r="D27" s="5"/>
      <c r="E27" s="5"/>
      <c r="F27" s="5"/>
      <c r="G27" s="5"/>
      <c r="H27" s="5"/>
      <c r="I27" s="5"/>
      <c r="J27" s="5"/>
      <c r="K27" s="5"/>
      <c r="M27" s="5"/>
      <c r="N27" s="5"/>
      <c r="O27" s="5"/>
      <c r="P27" s="5"/>
      <c r="Q27" s="5"/>
      <c r="R27" s="5"/>
      <c r="S27" s="5"/>
      <c r="T27" s="5"/>
      <c r="U27" s="5"/>
      <c r="V27" s="5"/>
    </row>
    <row r="28" spans="1:22" ht="15">
      <c r="A28" s="5"/>
      <c r="B28" s="47" t="s">
        <v>12</v>
      </c>
      <c r="C28" s="55" t="s">
        <v>54</v>
      </c>
      <c r="D28" s="58"/>
      <c r="E28" s="68"/>
      <c r="F28" s="55"/>
      <c r="G28" s="55"/>
      <c r="H28" s="68"/>
      <c r="I28" s="55"/>
      <c r="J28" s="55"/>
      <c r="K28" s="55"/>
      <c r="L28" s="55"/>
      <c r="M28" s="55"/>
      <c r="N28" s="55"/>
      <c r="O28" s="55"/>
      <c r="P28" s="55"/>
      <c r="Q28" s="55"/>
      <c r="R28" s="5"/>
      <c r="S28" s="5"/>
      <c r="T28" s="5"/>
      <c r="U28" s="5"/>
      <c r="V28" s="5"/>
    </row>
    <row r="29" spans="1:22">
      <c r="A29" s="5"/>
      <c r="B29" s="5"/>
      <c r="C29" s="67" t="s">
        <v>98</v>
      </c>
      <c r="D29" s="5"/>
      <c r="E29" s="5"/>
      <c r="F29" s="5"/>
      <c r="G29" s="5"/>
      <c r="H29" s="5"/>
      <c r="I29" s="5"/>
      <c r="J29" s="5"/>
      <c r="K29" s="5"/>
      <c r="L29" s="5"/>
      <c r="M29" s="5"/>
      <c r="N29" s="5"/>
      <c r="O29" s="5"/>
      <c r="P29" s="5"/>
      <c r="Q29" s="5"/>
      <c r="R29" s="5"/>
      <c r="S29" s="5"/>
      <c r="T29" s="5"/>
      <c r="U29" s="5"/>
      <c r="V29" s="5"/>
    </row>
    <row r="30" spans="1:22" ht="15" customHeight="1">
      <c r="A30" s="5"/>
      <c r="B30" s="142" t="s">
        <v>10</v>
      </c>
      <c r="C30" s="65"/>
      <c r="D30" s="66"/>
      <c r="E30" s="66"/>
      <c r="F30" s="66"/>
      <c r="G30" s="240" t="s">
        <v>41</v>
      </c>
      <c r="H30" s="240"/>
      <c r="I30" s="240"/>
      <c r="J30" s="240"/>
      <c r="K30" s="5"/>
      <c r="L30" s="5"/>
      <c r="M30" s="5"/>
      <c r="N30" s="5"/>
      <c r="O30" s="5"/>
      <c r="P30" s="5"/>
      <c r="Q30" s="5"/>
      <c r="R30" s="5"/>
      <c r="S30" s="5"/>
      <c r="T30" s="5"/>
      <c r="U30" s="5"/>
      <c r="V30" s="5"/>
    </row>
    <row r="31" spans="1:22" ht="15" customHeight="1">
      <c r="A31" s="5"/>
      <c r="B31" s="62"/>
      <c r="C31" s="233" t="s">
        <v>10</v>
      </c>
      <c r="D31" s="234"/>
      <c r="E31" s="234"/>
      <c r="F31" s="234"/>
      <c r="G31" s="234"/>
      <c r="H31" s="55"/>
      <c r="I31" s="55"/>
      <c r="J31" s="55"/>
      <c r="K31" s="5"/>
      <c r="L31" s="134"/>
      <c r="M31" s="134"/>
      <c r="N31" s="134"/>
      <c r="O31" s="134"/>
      <c r="P31" s="134"/>
      <c r="Q31" s="134"/>
      <c r="R31" s="134"/>
      <c r="S31" s="134"/>
      <c r="T31" s="134"/>
      <c r="U31" s="134"/>
    </row>
    <row r="32" spans="1:22" ht="15" customHeight="1">
      <c r="A32" s="5"/>
      <c r="B32" s="63" t="s">
        <v>34</v>
      </c>
      <c r="C32" s="257" t="s">
        <v>100</v>
      </c>
      <c r="D32" s="258"/>
      <c r="E32" s="258"/>
      <c r="F32" s="258"/>
      <c r="G32" s="259"/>
      <c r="H32" s="211"/>
      <c r="I32" s="165"/>
      <c r="J32" s="165"/>
      <c r="L32" s="134"/>
      <c r="M32" s="134"/>
      <c r="N32" s="134"/>
      <c r="O32" s="134"/>
      <c r="P32" s="134"/>
      <c r="Q32" s="134"/>
      <c r="R32" s="134"/>
      <c r="S32" s="134"/>
      <c r="T32" s="134"/>
      <c r="U32" s="134"/>
    </row>
    <row r="33" spans="1:22" ht="15" customHeight="1">
      <c r="A33" s="5"/>
      <c r="B33" s="55"/>
      <c r="C33" s="77"/>
      <c r="D33" s="77"/>
      <c r="E33" s="77"/>
      <c r="F33" s="77"/>
      <c r="G33" s="210"/>
      <c r="H33" s="212"/>
      <c r="I33" s="213"/>
      <c r="J33" s="213"/>
      <c r="L33" s="134"/>
      <c r="M33" s="134"/>
      <c r="N33" s="134"/>
      <c r="O33" s="134"/>
      <c r="P33" s="134"/>
      <c r="Q33" s="134"/>
      <c r="R33" s="134"/>
      <c r="S33" s="134"/>
      <c r="T33" s="134"/>
      <c r="U33" s="134"/>
    </row>
    <row r="34" spans="1:22" ht="15" customHeight="1">
      <c r="A34" s="5"/>
      <c r="B34" s="64" t="s">
        <v>46</v>
      </c>
      <c r="C34" s="77"/>
      <c r="D34" s="77"/>
      <c r="E34" s="77"/>
      <c r="F34" s="77"/>
      <c r="G34" s="208"/>
      <c r="H34" s="241" t="s">
        <v>62</v>
      </c>
      <c r="I34" s="242"/>
      <c r="J34" s="242"/>
      <c r="K34" s="208"/>
      <c r="L34" s="134"/>
      <c r="M34" s="134"/>
      <c r="N34" s="134"/>
      <c r="O34" s="134"/>
      <c r="P34" s="134"/>
      <c r="Q34" s="134"/>
      <c r="R34" s="134"/>
      <c r="S34" s="134"/>
      <c r="T34" s="134"/>
      <c r="U34" s="134"/>
    </row>
    <row r="35" spans="1:22" ht="15" customHeight="1">
      <c r="A35" s="5"/>
      <c r="B35" s="62"/>
      <c r="C35" s="237" t="s">
        <v>47</v>
      </c>
      <c r="D35" s="260"/>
      <c r="E35" s="260"/>
      <c r="F35" s="260"/>
      <c r="G35" s="261"/>
      <c r="H35" s="211"/>
      <c r="I35" s="165"/>
      <c r="J35" s="165"/>
      <c r="L35" s="134"/>
      <c r="M35" s="134"/>
      <c r="N35" s="134"/>
      <c r="O35" s="134"/>
      <c r="P35" s="134"/>
      <c r="Q35" s="134"/>
      <c r="R35" s="134"/>
      <c r="S35" s="134"/>
      <c r="T35" s="134"/>
      <c r="U35" s="134"/>
    </row>
    <row r="36" spans="1:22" ht="15" customHeight="1">
      <c r="A36" s="5"/>
      <c r="B36" s="146" t="s">
        <v>47</v>
      </c>
      <c r="C36" s="257" t="s">
        <v>109</v>
      </c>
      <c r="D36" s="258"/>
      <c r="E36" s="258"/>
      <c r="F36" s="258"/>
      <c r="G36" s="258"/>
      <c r="H36" s="55"/>
      <c r="I36" s="55"/>
      <c r="J36" s="55"/>
      <c r="K36" s="5"/>
      <c r="L36" s="5"/>
      <c r="M36" s="5"/>
      <c r="N36" s="5"/>
      <c r="O36" s="5"/>
      <c r="P36" s="5"/>
      <c r="Q36" s="5"/>
      <c r="R36" s="5"/>
      <c r="S36" s="5"/>
      <c r="T36" s="5"/>
      <c r="U36" s="5"/>
    </row>
    <row r="37" spans="1:22" ht="12.9" customHeight="1">
      <c r="A37" s="5"/>
      <c r="B37" s="5"/>
      <c r="C37" s="5"/>
      <c r="D37" s="5"/>
      <c r="E37" s="5"/>
      <c r="F37" s="5"/>
      <c r="G37" s="5"/>
      <c r="H37" s="5"/>
      <c r="I37" s="5"/>
      <c r="J37" s="5"/>
      <c r="K37" s="5"/>
      <c r="L37" s="55"/>
      <c r="M37" s="5"/>
      <c r="N37" s="5"/>
      <c r="O37" s="5"/>
      <c r="P37" s="5"/>
      <c r="Q37" s="5"/>
      <c r="R37" s="5"/>
      <c r="S37" s="5"/>
      <c r="T37" s="5"/>
      <c r="U37" s="5"/>
      <c r="V37" s="5"/>
    </row>
    <row r="38" spans="1:22" ht="12.9" customHeight="1">
      <c r="A38" s="5"/>
      <c r="B38" s="5"/>
      <c r="C38" s="5"/>
      <c r="D38" s="5"/>
      <c r="E38" s="5"/>
      <c r="F38" s="5"/>
      <c r="G38" s="5"/>
      <c r="H38" s="5"/>
      <c r="I38" s="5"/>
      <c r="J38" s="5"/>
      <c r="K38" s="5"/>
      <c r="L38" s="55"/>
      <c r="M38" s="5"/>
      <c r="N38" s="5"/>
      <c r="O38" s="5"/>
      <c r="P38" s="5"/>
      <c r="Q38" s="5"/>
      <c r="R38" s="5"/>
      <c r="S38" s="5"/>
      <c r="T38" s="5"/>
      <c r="U38" s="5"/>
      <c r="V38" s="5"/>
    </row>
    <row r="39" spans="1:22" ht="12.9" customHeight="1">
      <c r="L39" s="106"/>
    </row>
    <row r="40" spans="1:22" ht="12.9" customHeight="1">
      <c r="L40" s="55"/>
    </row>
    <row r="41" spans="1:22" ht="12.9" customHeight="1">
      <c r="L41" s="55"/>
    </row>
    <row r="42" spans="1:22" ht="12.9" customHeight="1">
      <c r="L42" s="55"/>
    </row>
    <row r="43" spans="1:22" ht="12.9" customHeight="1"/>
    <row r="44" spans="1:22" ht="12.9" customHeight="1"/>
    <row r="45" spans="1:22" ht="12.9" customHeight="1"/>
    <row r="46" spans="1:22" ht="15.9" customHeight="1"/>
    <row r="47" spans="1:22" ht="15.9" customHeight="1"/>
    <row r="48" spans="1:22" ht="15.9" customHeight="1"/>
  </sheetData>
  <mergeCells count="7">
    <mergeCell ref="C36:G36"/>
    <mergeCell ref="C32:G32"/>
    <mergeCell ref="B6:K6"/>
    <mergeCell ref="G30:J30"/>
    <mergeCell ref="C31:G31"/>
    <mergeCell ref="C35:G35"/>
    <mergeCell ref="H34:J34"/>
  </mergeCells>
  <pageMargins left="0.51181102362204722" right="0.51181102362204722" top="0.55118110236220474" bottom="0.55118110236220474" header="0.31496062992125984" footer="0.31496062992125984"/>
  <pageSetup paperSize="9" scale="72"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32"/>
  <sheetViews>
    <sheetView workbookViewId="0">
      <selection activeCell="B18" sqref="B18:B19"/>
    </sheetView>
  </sheetViews>
  <sheetFormatPr baseColWidth="10" defaultRowHeight="14.4"/>
  <cols>
    <col min="1" max="1" width="3.6640625" customWidth="1"/>
    <col min="2" max="2" width="23" customWidth="1"/>
    <col min="3" max="3" width="3.88671875" customWidth="1"/>
    <col min="4" max="4" width="4" customWidth="1"/>
    <col min="5" max="5" width="3.5546875" customWidth="1"/>
    <col min="6" max="6" width="5" customWidth="1"/>
    <col min="7" max="7" width="4.44140625" customWidth="1"/>
    <col min="8" max="8" width="5.109375" customWidth="1"/>
    <col min="9" max="9" width="2.88671875" customWidth="1"/>
    <col min="10" max="10" width="23.5546875" customWidth="1"/>
    <col min="11" max="11" width="3" customWidth="1"/>
    <col min="12" max="12" width="22.88671875" customWidth="1"/>
    <col min="13" max="13" width="3.5546875" customWidth="1"/>
    <col min="14" max="14" width="3.6640625" customWidth="1"/>
    <col min="15" max="15" width="4.33203125" customWidth="1"/>
    <col min="16" max="16" width="23.109375" customWidth="1"/>
    <col min="17" max="17" width="2.6640625" customWidth="1"/>
    <col min="18" max="18" width="22" customWidth="1"/>
    <col min="19" max="19" width="3.44140625" customWidth="1"/>
    <col min="20" max="20" width="3.5546875" customWidth="1"/>
    <col min="21" max="21" width="4.77734375" customWidth="1"/>
    <col min="22" max="22" width="21.109375" bestFit="1" customWidth="1"/>
    <col min="23" max="23" width="16.33203125" customWidth="1"/>
    <col min="24" max="24" width="15.109375" customWidth="1"/>
  </cols>
  <sheetData>
    <row r="1" spans="1:21" ht="18.600000000000001">
      <c r="A1" s="5"/>
      <c r="B1" s="72" t="s">
        <v>38</v>
      </c>
      <c r="C1" s="5"/>
      <c r="D1" s="5"/>
      <c r="E1" s="5"/>
      <c r="F1" s="5"/>
      <c r="G1" s="5"/>
      <c r="H1" s="5"/>
      <c r="I1" s="5"/>
      <c r="J1" s="5"/>
      <c r="K1" s="5"/>
      <c r="L1" s="5"/>
      <c r="M1" s="5"/>
      <c r="N1" s="5"/>
      <c r="O1" s="5"/>
      <c r="P1" s="5"/>
      <c r="Q1" s="5"/>
      <c r="R1" s="5"/>
      <c r="S1" s="5"/>
      <c r="T1" s="5"/>
      <c r="U1" s="5"/>
    </row>
    <row r="2" spans="1:21" ht="7.5" customHeight="1">
      <c r="A2" s="5"/>
      <c r="B2" s="5"/>
      <c r="C2" s="5"/>
      <c r="D2" s="5"/>
      <c r="E2" s="5"/>
      <c r="F2" s="5"/>
      <c r="G2" s="5"/>
      <c r="H2" s="5"/>
      <c r="I2" s="5"/>
      <c r="J2" s="5"/>
      <c r="K2" s="5"/>
      <c r="L2" s="5"/>
      <c r="M2" s="5"/>
      <c r="N2" s="5"/>
      <c r="O2" s="5"/>
      <c r="P2" s="5"/>
      <c r="Q2" s="5"/>
      <c r="R2" s="5"/>
      <c r="S2" s="5"/>
      <c r="T2" s="5"/>
      <c r="U2" s="5"/>
    </row>
    <row r="3" spans="1:21" ht="15">
      <c r="A3" s="5"/>
      <c r="B3" s="69" t="s">
        <v>19</v>
      </c>
      <c r="C3" s="5"/>
      <c r="D3" s="5"/>
      <c r="E3" s="5"/>
      <c r="F3" s="108"/>
      <c r="G3" s="5"/>
      <c r="H3" s="5"/>
      <c r="I3" s="5"/>
      <c r="J3" s="5"/>
      <c r="K3" s="5"/>
      <c r="L3" s="5"/>
      <c r="M3" s="5"/>
      <c r="N3" s="5"/>
      <c r="O3" s="5"/>
      <c r="P3" s="5"/>
      <c r="Q3" s="5"/>
      <c r="R3" s="5"/>
      <c r="S3" s="5"/>
      <c r="T3" s="5"/>
      <c r="U3" s="5"/>
    </row>
    <row r="4" spans="1:21" s="5" customFormat="1" ht="15">
      <c r="B4" s="70"/>
      <c r="F4" s="108"/>
    </row>
    <row r="5" spans="1:21" ht="15">
      <c r="A5" s="5"/>
      <c r="B5" s="69" t="s">
        <v>18</v>
      </c>
      <c r="C5" s="5"/>
      <c r="D5" s="5"/>
      <c r="E5" s="5"/>
      <c r="F5" s="18"/>
      <c r="G5" s="5"/>
      <c r="H5" s="5"/>
      <c r="I5" s="5"/>
      <c r="J5" s="104"/>
      <c r="K5" s="5"/>
      <c r="L5" s="5"/>
      <c r="M5" s="5"/>
      <c r="N5" s="5"/>
      <c r="O5" s="5"/>
      <c r="P5" s="5"/>
      <c r="Q5" s="5"/>
      <c r="R5" s="5"/>
      <c r="S5" s="5"/>
      <c r="T5" s="5"/>
      <c r="U5" s="5"/>
    </row>
    <row r="6" spans="1:21">
      <c r="A6" s="5"/>
      <c r="B6" s="232" t="s">
        <v>39</v>
      </c>
      <c r="C6" s="232"/>
      <c r="D6" s="232"/>
      <c r="E6" s="232"/>
      <c r="F6" s="232"/>
      <c r="G6" s="232"/>
      <c r="H6" s="232"/>
      <c r="I6" s="232"/>
      <c r="J6" s="232"/>
      <c r="K6" s="232"/>
      <c r="L6" s="5"/>
      <c r="M6" s="5"/>
      <c r="N6" s="5"/>
      <c r="O6" s="5"/>
      <c r="P6" s="5"/>
      <c r="Q6" s="5"/>
      <c r="R6" s="5"/>
      <c r="S6" s="5"/>
      <c r="T6" s="5"/>
      <c r="U6" s="5"/>
    </row>
    <row r="7" spans="1:21">
      <c r="A7" s="5"/>
      <c r="B7" s="59" t="s">
        <v>32</v>
      </c>
      <c r="C7" s="59"/>
      <c r="D7" s="60"/>
      <c r="E7" s="60"/>
      <c r="F7" s="60"/>
      <c r="G7" s="60"/>
      <c r="H7" s="60"/>
      <c r="I7" s="60"/>
      <c r="J7" s="60"/>
      <c r="K7" s="60"/>
      <c r="L7" s="60"/>
      <c r="M7" s="60"/>
      <c r="N7" s="61"/>
      <c r="O7" s="61"/>
      <c r="P7" s="61"/>
      <c r="Q7" s="61"/>
      <c r="R7" s="5"/>
      <c r="S7" s="5"/>
      <c r="T7" s="5"/>
    </row>
    <row r="8" spans="1:21">
      <c r="A8" s="5"/>
      <c r="B8" s="59" t="s">
        <v>33</v>
      </c>
      <c r="C8" s="59"/>
      <c r="D8" s="60"/>
      <c r="E8" s="60"/>
      <c r="F8" s="60"/>
      <c r="G8" s="60"/>
      <c r="H8" s="60"/>
      <c r="I8" s="60"/>
      <c r="J8" s="60"/>
      <c r="K8" s="60"/>
      <c r="L8" s="60"/>
      <c r="M8" s="60"/>
      <c r="N8" s="61"/>
      <c r="O8" s="61"/>
      <c r="P8" s="61"/>
      <c r="Q8" s="61"/>
      <c r="R8" s="5"/>
      <c r="S8" s="5"/>
      <c r="T8" s="5"/>
    </row>
    <row r="9" spans="1:21">
      <c r="A9" s="5"/>
      <c r="B9" s="59" t="s">
        <v>31</v>
      </c>
      <c r="C9" s="59"/>
      <c r="D9" s="60"/>
      <c r="E9" s="60"/>
      <c r="F9" s="60"/>
      <c r="G9" s="60"/>
      <c r="H9" s="60"/>
      <c r="I9" s="60"/>
      <c r="J9" s="60"/>
      <c r="K9" s="60"/>
      <c r="L9" s="60"/>
      <c r="M9" s="60"/>
      <c r="N9" s="61"/>
      <c r="O9" s="61"/>
      <c r="P9" s="61"/>
      <c r="Q9" s="61"/>
      <c r="R9" s="5"/>
      <c r="S9" s="5"/>
      <c r="T9" s="5"/>
    </row>
    <row r="10" spans="1:21" ht="15">
      <c r="A10" s="5"/>
      <c r="B10" s="109"/>
      <c r="C10" s="5"/>
      <c r="D10" s="5"/>
      <c r="E10" s="5"/>
      <c r="F10" s="18"/>
      <c r="G10" s="5"/>
      <c r="H10" s="5"/>
      <c r="I10" s="5"/>
      <c r="J10" s="104"/>
      <c r="K10" s="5"/>
      <c r="L10" s="5"/>
      <c r="M10" s="5"/>
      <c r="N10" s="5"/>
      <c r="O10" s="5"/>
      <c r="P10" s="5"/>
      <c r="Q10" s="5"/>
      <c r="R10" s="5"/>
      <c r="S10" s="5"/>
      <c r="T10" s="5"/>
      <c r="U10" s="5"/>
    </row>
    <row r="11" spans="1:21" s="3" customFormat="1" ht="14.1" customHeight="1">
      <c r="A11" s="17"/>
      <c r="B11" s="17"/>
      <c r="C11" s="17"/>
      <c r="D11" s="17"/>
      <c r="E11" s="17"/>
      <c r="F11" s="17"/>
      <c r="G11" s="17"/>
      <c r="H11" s="17"/>
      <c r="I11" s="17"/>
      <c r="J11" s="110"/>
      <c r="K11" s="40"/>
      <c r="L11" s="110"/>
      <c r="M11" s="111"/>
      <c r="N11" s="111"/>
      <c r="O11" s="17"/>
      <c r="P11" s="17"/>
      <c r="Q11" s="17"/>
      <c r="R11" s="17"/>
      <c r="S11" s="17"/>
      <c r="T11" s="17"/>
      <c r="U11" s="17"/>
    </row>
    <row r="12" spans="1:21" s="17" customFormat="1" ht="15" thickBot="1">
      <c r="A12" s="112"/>
      <c r="B12" s="41"/>
      <c r="C12" s="113"/>
      <c r="D12" s="113"/>
      <c r="E12" s="113"/>
      <c r="F12" s="113"/>
      <c r="G12" s="113"/>
      <c r="H12" s="113"/>
      <c r="J12" s="40"/>
      <c r="K12" s="40"/>
      <c r="L12" s="40"/>
      <c r="M12" s="111"/>
      <c r="N12" s="111"/>
      <c r="P12" s="40"/>
      <c r="Q12" s="40"/>
      <c r="R12" s="40"/>
      <c r="S12" s="111"/>
      <c r="T12" s="111"/>
    </row>
    <row r="13" spans="1:21" s="3" customFormat="1" ht="15" thickBot="1">
      <c r="A13" s="114"/>
      <c r="B13" s="115" t="s">
        <v>7</v>
      </c>
      <c r="C13" s="21" t="s">
        <v>2</v>
      </c>
      <c r="D13" s="116" t="s">
        <v>0</v>
      </c>
      <c r="E13" s="117" t="s">
        <v>1</v>
      </c>
      <c r="F13" s="117" t="s">
        <v>3</v>
      </c>
      <c r="G13" s="118" t="s">
        <v>4</v>
      </c>
      <c r="H13" s="119" t="s">
        <v>5</v>
      </c>
      <c r="I13" s="17"/>
      <c r="J13" s="4" t="s">
        <v>65</v>
      </c>
      <c r="K13" s="7"/>
      <c r="L13" s="2"/>
      <c r="M13" s="26"/>
      <c r="N13" s="17"/>
      <c r="O13" s="17"/>
      <c r="P13" s="4" t="s">
        <v>63</v>
      </c>
      <c r="Q13" s="7"/>
      <c r="R13" s="2"/>
      <c r="S13" s="26"/>
      <c r="T13" s="17"/>
      <c r="U13" s="17"/>
    </row>
    <row r="14" spans="1:21" s="3" customFormat="1" ht="17.100000000000001" customHeight="1">
      <c r="A14" s="120">
        <v>1</v>
      </c>
      <c r="B14" s="220" t="s">
        <v>45</v>
      </c>
      <c r="C14" s="107">
        <f>COUNT(M14,N18,M22,S15,T18)</f>
        <v>4</v>
      </c>
      <c r="D14" s="15">
        <f>IF(M14&gt;N14,1,0)+IF(N18&gt;M18,1,0)+IF(M22&gt;N22,1,0)+IF(S15&gt;T15,1,0)+IF(T18&gt;S18,1,0)</f>
        <v>3</v>
      </c>
      <c r="E14" s="15">
        <f>IF(M14&lt;N14,1,0)+IF(N18&lt;M18,1,0)+IF(M22&lt;N22,1,0)+IF(S15&lt;T15,1,0)+IF(T18&lt;S18,1,0)</f>
        <v>1</v>
      </c>
      <c r="F14" s="15">
        <f>SUM(M14+N18+M22+S15+T18)</f>
        <v>14</v>
      </c>
      <c r="G14" s="15">
        <f>VALUE(N14+M18+N22+T15+S18)</f>
        <v>3</v>
      </c>
      <c r="H14" s="16">
        <f>AVERAGE(F14-G14)</f>
        <v>11</v>
      </c>
      <c r="I14" s="17"/>
      <c r="J14" s="42" t="str">
        <f>B14</f>
        <v>CT LA SALLE</v>
      </c>
      <c r="K14" s="43"/>
      <c r="L14" s="121" t="str">
        <f>B19</f>
        <v>DESCANSA</v>
      </c>
      <c r="M14" s="51"/>
      <c r="N14" s="51"/>
      <c r="O14" s="17"/>
      <c r="P14" s="42" t="str">
        <f>B17</f>
        <v>SANTA MARIA TC</v>
      </c>
      <c r="Q14" s="43" t="s">
        <v>6</v>
      </c>
      <c r="R14" s="42" t="str">
        <f>B18</f>
        <v>OPEN MARRATXI</v>
      </c>
      <c r="S14" s="157">
        <v>0</v>
      </c>
      <c r="T14" s="157">
        <v>4</v>
      </c>
      <c r="U14" s="207" t="s">
        <v>97</v>
      </c>
    </row>
    <row r="15" spans="1:21" s="3" customFormat="1" ht="17.100000000000001" customHeight="1">
      <c r="A15" s="122">
        <v>2</v>
      </c>
      <c r="B15" s="221" t="s">
        <v>10</v>
      </c>
      <c r="C15" s="11">
        <f>COUNT(N15,N19,M23,T16,S18)</f>
        <v>4</v>
      </c>
      <c r="D15" s="11">
        <f>IF(N15&gt;M15,1,0)+IF(N19&gt;M19,1,0)+IF(M23&gt;N23,1,0)+IF(T16&gt;S16,1,0)+IF(S18&gt;T18,1,0)</f>
        <v>3</v>
      </c>
      <c r="E15" s="11">
        <f>IF(N15&lt;M15,1,0)+IF(N19&lt;M19,1,0)+IF(M23&lt;N23,1,0)+IF(T16&lt;S16,1,0)+IF(S18&lt;T18,1,0)</f>
        <v>1</v>
      </c>
      <c r="F15" s="11">
        <f>VALUE(N15+N19+M23+T16+S18)</f>
        <v>11</v>
      </c>
      <c r="G15" s="11">
        <f>VALUE(M15+M19+N23+S16+T18)</f>
        <v>6</v>
      </c>
      <c r="H15" s="12">
        <f>AVERAGE(F15-G15)</f>
        <v>5</v>
      </c>
      <c r="I15" s="17"/>
      <c r="J15" s="42" t="str">
        <f>B18</f>
        <v>OPEN MARRATXI</v>
      </c>
      <c r="K15" s="94" t="s">
        <v>6</v>
      </c>
      <c r="L15" s="44" t="str">
        <f>B15</f>
        <v>GLOBAL TC</v>
      </c>
      <c r="M15" s="52">
        <v>0</v>
      </c>
      <c r="N15" s="52">
        <v>4</v>
      </c>
      <c r="O15" s="207" t="s">
        <v>97</v>
      </c>
      <c r="P15" s="44" t="str">
        <f>B14</f>
        <v>CT LA SALLE</v>
      </c>
      <c r="Q15" s="94" t="s">
        <v>6</v>
      </c>
      <c r="R15" s="42" t="str">
        <f>B16</f>
        <v>MALLORCA TC TEULERA</v>
      </c>
      <c r="S15" s="157">
        <v>4</v>
      </c>
      <c r="T15" s="157">
        <v>0</v>
      </c>
      <c r="U15" s="17"/>
    </row>
    <row r="16" spans="1:21" s="3" customFormat="1" ht="17.100000000000001" customHeight="1">
      <c r="A16" s="122">
        <v>3</v>
      </c>
      <c r="B16" s="131" t="s">
        <v>29</v>
      </c>
      <c r="C16" s="11">
        <f>COUNT(M16,N20,N23,T15,S20)</f>
        <v>4</v>
      </c>
      <c r="D16" s="11">
        <f>IF(M16&gt;N16,1,0)+IF(N20&gt;M20,1,0)+IF(N23&gt;M23,1,0)+IF(T15&gt;S15,1,0)+IF(S20&gt;T20,1,0)</f>
        <v>3</v>
      </c>
      <c r="E16" s="123">
        <f>IF(M16&lt;N16,1,0)+IF(N20&lt;M20,1,0)+IF(N23&lt;M23,1,0)+IF(T15&lt;S15,1,0)+IF(S20&lt;T20,1,0)</f>
        <v>1</v>
      </c>
      <c r="F16" s="11">
        <f>VALUE(M16+N20+N23+T15+S20)</f>
        <v>10</v>
      </c>
      <c r="G16" s="11">
        <f>VALUE(N16+M20+M23+S15+T20)</f>
        <v>6</v>
      </c>
      <c r="H16" s="12">
        <f>AVERAGE(F16-G16)</f>
        <v>4</v>
      </c>
      <c r="I16" s="17"/>
      <c r="J16" s="42" t="str">
        <f>B16</f>
        <v>MALLORCA TC TEULERA</v>
      </c>
      <c r="K16" s="94" t="s">
        <v>6</v>
      </c>
      <c r="L16" s="44" t="str">
        <f>B17</f>
        <v>SANTA MARIA TC</v>
      </c>
      <c r="M16" s="52">
        <v>3</v>
      </c>
      <c r="N16" s="52">
        <v>1</v>
      </c>
      <c r="O16" s="17"/>
      <c r="P16" s="128" t="str">
        <f>B19</f>
        <v>DESCANSA</v>
      </c>
      <c r="Q16" s="94"/>
      <c r="R16" s="45" t="str">
        <f>B15</f>
        <v>GLOBAL TC</v>
      </c>
      <c r="S16" s="51"/>
      <c r="T16" s="51"/>
      <c r="U16" s="17"/>
    </row>
    <row r="17" spans="1:24" s="3" customFormat="1" ht="17.100000000000001" customHeight="1">
      <c r="A17" s="125">
        <v>4</v>
      </c>
      <c r="B17" s="131" t="s">
        <v>24</v>
      </c>
      <c r="C17" s="11">
        <f>COUNT(N16,M19,N22,S14,S19)</f>
        <v>4</v>
      </c>
      <c r="D17" s="11">
        <f>IF(N16&gt;M16,1,0)+IF(M19&gt;N19,1,0)+IF(N22&gt;M22,1,0)+IF(S14&gt;T14,1,0)+IF(S19&gt;T19,1,0)</f>
        <v>0</v>
      </c>
      <c r="E17" s="11">
        <f>IF(N16&lt;M16,1,0)+IF(M19&lt;N19,1,0)+IF(N22&lt;M22,1,0)+IF(S14&lt;T14,1,0)+IF(S19&lt;T19,1,0)</f>
        <v>4</v>
      </c>
      <c r="F17" s="11">
        <v>-4</v>
      </c>
      <c r="G17" s="11">
        <f>VALUE(M16+N19+M22+T14+T19)</f>
        <v>14</v>
      </c>
      <c r="H17" s="12">
        <f>AVERAGE(F17-G17)</f>
        <v>-18</v>
      </c>
      <c r="I17" s="17"/>
      <c r="J17" s="4" t="s">
        <v>69</v>
      </c>
      <c r="K17" s="135"/>
      <c r="L17" s="2"/>
      <c r="M17" s="96"/>
      <c r="N17" s="181"/>
      <c r="O17" s="17"/>
      <c r="P17" s="4" t="s">
        <v>70</v>
      </c>
      <c r="Q17" s="135"/>
      <c r="R17" s="2"/>
      <c r="S17" s="26"/>
      <c r="T17" s="183"/>
      <c r="U17" s="17"/>
    </row>
    <row r="18" spans="1:24" s="17" customFormat="1" ht="15" thickBot="1">
      <c r="A18" s="126">
        <v>5</v>
      </c>
      <c r="B18" s="132" t="s">
        <v>34</v>
      </c>
      <c r="C18" s="13">
        <f>COUNT(M15,M18,N24,T14,T20)</f>
        <v>4</v>
      </c>
      <c r="D18" s="13">
        <f>IF(M15&gt;N15,1,0)+IF(M18&gt;N18,1,0)+IF(N24&gt;M24,1,0)+IF(T14&gt;S14,1,0)+IF(T20&gt;S20,1,0)</f>
        <v>1</v>
      </c>
      <c r="E18" s="13">
        <f>IF(M15&lt;N15,1,0)+IF(M18&lt;N18,1,0)+IF(N24&lt;M24,1,0)+IF(T14&lt;S14,1,0)+IF(T20&lt;S20,1,0)</f>
        <v>3</v>
      </c>
      <c r="F18" s="13">
        <v>-6</v>
      </c>
      <c r="G18" s="13">
        <f>VALUE(N15+N18+M24+S14+S20)</f>
        <v>12</v>
      </c>
      <c r="H18" s="14">
        <f>AVERAGE(F18-G18)</f>
        <v>-18</v>
      </c>
      <c r="J18" s="42" t="str">
        <f>B18</f>
        <v>OPEN MARRATXI</v>
      </c>
      <c r="K18" s="94" t="s">
        <v>6</v>
      </c>
      <c r="L18" s="46" t="str">
        <f>B14</f>
        <v>CT LA SALLE</v>
      </c>
      <c r="M18" s="52">
        <v>0</v>
      </c>
      <c r="N18" s="52">
        <v>4</v>
      </c>
      <c r="P18" s="42" t="str">
        <f>B15</f>
        <v>GLOBAL TC</v>
      </c>
      <c r="Q18" s="94" t="s">
        <v>6</v>
      </c>
      <c r="R18" s="42" t="str">
        <f>B14</f>
        <v>CT LA SALLE</v>
      </c>
      <c r="S18" s="157">
        <v>3</v>
      </c>
      <c r="T18" s="157">
        <v>2</v>
      </c>
    </row>
    <row r="19" spans="1:24" s="17" customFormat="1" ht="17.100000000000001" customHeight="1">
      <c r="A19" s="36"/>
      <c r="B19" s="127" t="s">
        <v>11</v>
      </c>
      <c r="C19" s="37"/>
      <c r="D19" s="37"/>
      <c r="E19" s="37"/>
      <c r="F19" s="37"/>
      <c r="G19" s="37"/>
      <c r="H19" s="37"/>
      <c r="J19" s="42" t="str">
        <f>B17</f>
        <v>SANTA MARIA TC</v>
      </c>
      <c r="K19" s="94" t="s">
        <v>6</v>
      </c>
      <c r="L19" s="46" t="str">
        <f>B15</f>
        <v>GLOBAL TC</v>
      </c>
      <c r="M19" s="52">
        <v>1</v>
      </c>
      <c r="N19" s="52">
        <v>3</v>
      </c>
      <c r="P19" s="42" t="str">
        <f>B17</f>
        <v>SANTA MARIA TC</v>
      </c>
      <c r="Q19" s="94"/>
      <c r="R19" s="128" t="str">
        <f>B19</f>
        <v>DESCANSA</v>
      </c>
      <c r="S19" s="51"/>
      <c r="T19" s="51"/>
    </row>
    <row r="20" spans="1:24" s="17" customFormat="1" ht="17.100000000000001" customHeight="1">
      <c r="J20" s="128" t="str">
        <f>B19</f>
        <v>DESCANSA</v>
      </c>
      <c r="K20" s="94"/>
      <c r="L20" s="46" t="str">
        <f>B16</f>
        <v>MALLORCA TC TEULERA</v>
      </c>
      <c r="M20" s="51"/>
      <c r="N20" s="51"/>
      <c r="P20" s="42" t="str">
        <f>B16</f>
        <v>MALLORCA TC TEULERA</v>
      </c>
      <c r="Q20" s="94" t="s">
        <v>6</v>
      </c>
      <c r="R20" s="46" t="str">
        <f>B18</f>
        <v>OPEN MARRATXI</v>
      </c>
      <c r="S20" s="157">
        <v>4</v>
      </c>
      <c r="T20" s="157">
        <v>0</v>
      </c>
    </row>
    <row r="21" spans="1:24" s="3" customFormat="1" ht="17.100000000000001" customHeight="1">
      <c r="A21" s="17"/>
      <c r="B21" s="17"/>
      <c r="C21" s="17"/>
      <c r="D21" s="17"/>
      <c r="E21" s="17"/>
      <c r="F21" s="17"/>
      <c r="G21" s="17"/>
      <c r="H21" s="17"/>
      <c r="I21" s="17"/>
      <c r="J21" s="4" t="s">
        <v>61</v>
      </c>
      <c r="K21" s="135"/>
      <c r="L21" s="2"/>
      <c r="M21" s="96"/>
      <c r="N21" s="181"/>
      <c r="O21" s="17"/>
      <c r="P21" s="40"/>
      <c r="Q21" s="40"/>
      <c r="R21" s="40"/>
      <c r="S21" s="111"/>
      <c r="T21" s="111"/>
      <c r="U21" s="17"/>
    </row>
    <row r="22" spans="1:24" s="3" customFormat="1" ht="17.100000000000001" customHeight="1">
      <c r="A22" s="17"/>
      <c r="B22" s="17"/>
      <c r="C22" s="17"/>
      <c r="D22" s="17"/>
      <c r="E22" s="17"/>
      <c r="F22" s="17"/>
      <c r="G22" s="17"/>
      <c r="H22" s="17"/>
      <c r="I22" s="17"/>
      <c r="J22" s="42" t="str">
        <f>B14</f>
        <v>CT LA SALLE</v>
      </c>
      <c r="K22" s="94" t="s">
        <v>6</v>
      </c>
      <c r="L22" s="42" t="str">
        <f>B17</f>
        <v>SANTA MARIA TC</v>
      </c>
      <c r="M22" s="52">
        <v>4</v>
      </c>
      <c r="N22" s="52">
        <v>0</v>
      </c>
      <c r="O22" s="17"/>
      <c r="P22" s="17"/>
      <c r="Q22" s="17"/>
      <c r="R22" s="17"/>
      <c r="S22" s="17"/>
      <c r="T22" s="17"/>
      <c r="U22" s="17"/>
    </row>
    <row r="23" spans="1:24" s="3" customFormat="1" ht="15">
      <c r="A23" s="5"/>
      <c r="B23" s="129"/>
      <c r="C23" s="5"/>
      <c r="D23" s="5"/>
      <c r="E23" s="5"/>
      <c r="F23" s="5"/>
      <c r="G23" s="5"/>
      <c r="H23" s="17"/>
      <c r="I23" s="17"/>
      <c r="J23" s="44" t="str">
        <f>B15</f>
        <v>GLOBAL TC</v>
      </c>
      <c r="K23" s="94" t="s">
        <v>6</v>
      </c>
      <c r="L23" s="42" t="str">
        <f>B16</f>
        <v>MALLORCA TC TEULERA</v>
      </c>
      <c r="M23" s="52">
        <v>1</v>
      </c>
      <c r="N23" s="52">
        <v>3</v>
      </c>
      <c r="O23" s="17"/>
      <c r="P23" s="17"/>
      <c r="Q23" s="17"/>
      <c r="R23" s="17"/>
      <c r="S23" s="17"/>
      <c r="T23" s="17"/>
      <c r="U23" s="17"/>
    </row>
    <row r="24" spans="1:24" s="3" customFormat="1" ht="17.100000000000001" customHeight="1">
      <c r="A24" s="17"/>
      <c r="B24" s="17"/>
      <c r="C24" s="17"/>
      <c r="D24" s="17"/>
      <c r="E24" s="17"/>
      <c r="F24" s="17"/>
      <c r="G24" s="17"/>
      <c r="H24" s="17"/>
      <c r="I24" s="17"/>
      <c r="J24" s="128" t="str">
        <f>B19</f>
        <v>DESCANSA</v>
      </c>
      <c r="K24" s="43"/>
      <c r="L24" s="46" t="str">
        <f>B18</f>
        <v>OPEN MARRATXI</v>
      </c>
      <c r="M24" s="51"/>
      <c r="N24" s="51"/>
      <c r="O24" s="17"/>
      <c r="P24" s="17"/>
      <c r="Q24" s="17"/>
      <c r="R24" s="17"/>
      <c r="S24" s="17"/>
      <c r="T24" s="17"/>
      <c r="U24" s="17"/>
    </row>
    <row r="25" spans="1:24" ht="17.399999999999999" customHeight="1">
      <c r="A25" s="17"/>
      <c r="B25" s="262" t="s">
        <v>116</v>
      </c>
      <c r="C25" s="264" t="s">
        <v>45</v>
      </c>
      <c r="D25" s="264"/>
      <c r="E25" s="264"/>
      <c r="F25" s="264"/>
      <c r="G25" s="264"/>
      <c r="H25" s="17"/>
      <c r="I25" s="17"/>
      <c r="J25" s="17"/>
      <c r="K25" s="17"/>
      <c r="L25" s="17"/>
      <c r="M25" s="17"/>
      <c r="N25" s="17"/>
      <c r="O25" s="17"/>
      <c r="P25" s="17"/>
      <c r="Q25" s="17"/>
      <c r="R25" s="17"/>
      <c r="S25" s="17"/>
      <c r="T25" s="17"/>
      <c r="U25" s="5"/>
    </row>
    <row r="26" spans="1:24" s="17" customFormat="1" ht="15.6" customHeight="1">
      <c r="A26" s="112"/>
      <c r="B26" s="263" t="s">
        <v>115</v>
      </c>
      <c r="C26" s="272" t="s">
        <v>10</v>
      </c>
      <c r="D26" s="272"/>
      <c r="E26" s="272"/>
      <c r="F26" s="272"/>
      <c r="G26" s="272"/>
      <c r="H26" s="113"/>
      <c r="J26" s="40"/>
      <c r="K26" s="40"/>
      <c r="L26" s="40"/>
      <c r="M26" s="111"/>
      <c r="N26" s="111"/>
      <c r="P26" s="40"/>
      <c r="Q26" s="40"/>
      <c r="R26" s="130"/>
      <c r="S26" s="111"/>
      <c r="T26" s="111"/>
    </row>
    <row r="27" spans="1:24" ht="16.2" customHeight="1" thickBot="1">
      <c r="A27" s="5"/>
      <c r="H27" s="68"/>
      <c r="I27" s="68"/>
      <c r="J27" s="17"/>
      <c r="K27" s="17"/>
      <c r="L27" s="17"/>
      <c r="M27" s="17"/>
      <c r="N27" s="17"/>
      <c r="O27" s="17"/>
      <c r="P27" s="17"/>
      <c r="Q27" s="17"/>
      <c r="R27" s="17"/>
      <c r="S27" s="17"/>
      <c r="T27" s="17"/>
      <c r="U27" s="5"/>
    </row>
    <row r="28" spans="1:24" ht="27.6" customHeight="1" thickBot="1">
      <c r="U28" s="6"/>
      <c r="V28" s="115" t="s">
        <v>7</v>
      </c>
      <c r="W28" s="199" t="s">
        <v>78</v>
      </c>
      <c r="X28" s="199" t="s">
        <v>80</v>
      </c>
    </row>
    <row r="29" spans="1:24" ht="15">
      <c r="B29" s="225"/>
      <c r="C29" s="226"/>
      <c r="D29" s="227"/>
      <c r="E29" s="227"/>
      <c r="J29" s="192" t="s">
        <v>110</v>
      </c>
      <c r="U29" s="79">
        <v>1</v>
      </c>
      <c r="V29" s="220" t="s">
        <v>45</v>
      </c>
      <c r="W29" s="219" t="s">
        <v>111</v>
      </c>
      <c r="X29" s="219" t="s">
        <v>114</v>
      </c>
    </row>
    <row r="30" spans="1:24">
      <c r="B30" s="68"/>
      <c r="C30" s="245"/>
      <c r="D30" s="245"/>
      <c r="E30" s="245"/>
      <c r="F30" s="245"/>
      <c r="G30" s="68"/>
      <c r="H30" s="68"/>
      <c r="I30" s="68"/>
      <c r="J30" s="195" t="s">
        <v>104</v>
      </c>
      <c r="U30" s="80">
        <v>2</v>
      </c>
      <c r="V30" s="221" t="s">
        <v>10</v>
      </c>
      <c r="W30" s="201" t="s">
        <v>112</v>
      </c>
      <c r="X30" s="201" t="s">
        <v>89</v>
      </c>
    </row>
    <row r="31" spans="1:24" ht="15" thickBot="1">
      <c r="B31" s="68"/>
      <c r="C31" s="246"/>
      <c r="D31" s="246"/>
      <c r="E31" s="246"/>
      <c r="F31" s="246"/>
      <c r="G31" s="68"/>
      <c r="H31" s="68"/>
      <c r="I31" s="68"/>
      <c r="U31" s="81">
        <v>3</v>
      </c>
      <c r="V31" s="131" t="s">
        <v>29</v>
      </c>
      <c r="W31" s="201" t="s">
        <v>113</v>
      </c>
      <c r="X31" s="201" t="s">
        <v>83</v>
      </c>
    </row>
    <row r="32" spans="1:24">
      <c r="B32" s="68"/>
      <c r="C32" s="228"/>
      <c r="D32" s="228"/>
      <c r="E32" s="228"/>
      <c r="F32" s="240"/>
      <c r="G32" s="240"/>
      <c r="H32" s="240"/>
      <c r="I32" s="240"/>
    </row>
  </sheetData>
  <mergeCells count="6">
    <mergeCell ref="B6:K6"/>
    <mergeCell ref="C30:F30"/>
    <mergeCell ref="C31:F31"/>
    <mergeCell ref="F32:I32"/>
    <mergeCell ref="C25:G25"/>
    <mergeCell ref="C26:G26"/>
  </mergeCells>
  <pageMargins left="0.70866141732283472" right="0.70866141732283472" top="0.74803149606299213" bottom="0.74803149606299213" header="0.31496062992125984" footer="0.31496062992125984"/>
  <pageSetup paperSize="9" scale="71" orientation="landscape" r:id="rId1"/>
  <ignoredErrors>
    <ignoredError sqref="J15 P15" 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2"/>
  <sheetViews>
    <sheetView topLeftCell="A13" workbookViewId="0">
      <selection activeCell="K42" sqref="K42"/>
    </sheetView>
  </sheetViews>
  <sheetFormatPr baseColWidth="10" defaultRowHeight="14.4"/>
  <cols>
    <col min="1" max="1" width="3.6640625" customWidth="1"/>
    <col min="2" max="2" width="23.77734375" customWidth="1"/>
    <col min="3" max="3" width="6.5546875" customWidth="1"/>
    <col min="4" max="4" width="3.88671875" customWidth="1"/>
    <col min="5" max="5" width="4.6640625" customWidth="1"/>
    <col min="6" max="6" width="4.33203125" customWidth="1"/>
    <col min="7" max="7" width="5" customWidth="1"/>
    <col min="8" max="8" width="4.44140625" customWidth="1"/>
    <col min="9" max="9" width="5.109375" customWidth="1"/>
    <col min="10" max="10" width="2.88671875" customWidth="1"/>
    <col min="11" max="11" width="23.5546875" customWidth="1"/>
    <col min="12" max="12" width="3" style="173" customWidth="1"/>
    <col min="13" max="13" width="22.88671875" customWidth="1"/>
    <col min="14" max="14" width="3.5546875" customWidth="1"/>
    <col min="15" max="15" width="3.6640625" customWidth="1"/>
    <col min="16" max="16" width="2.88671875" customWidth="1"/>
    <col min="17" max="17" width="23.109375" customWidth="1"/>
    <col min="18" max="18" width="3.77734375" style="173" customWidth="1"/>
    <col min="19" max="19" width="22" customWidth="1"/>
    <col min="20" max="20" width="3.44140625" customWidth="1"/>
    <col min="21" max="21" width="3.5546875" customWidth="1"/>
    <col min="23" max="23" width="4.5546875" customWidth="1"/>
    <col min="24" max="24" width="22.5546875" customWidth="1"/>
    <col min="25" max="25" width="16.33203125" customWidth="1"/>
  </cols>
  <sheetData>
    <row r="1" spans="1:22" ht="18.600000000000001">
      <c r="A1" s="5"/>
      <c r="B1" s="72" t="s">
        <v>38</v>
      </c>
      <c r="C1" s="27"/>
      <c r="D1" s="5"/>
      <c r="E1" s="5"/>
      <c r="F1" s="5"/>
      <c r="G1" s="5"/>
      <c r="H1" s="5"/>
      <c r="I1" s="5"/>
      <c r="J1" s="5"/>
      <c r="K1" s="5"/>
      <c r="L1" s="168"/>
      <c r="M1" s="5"/>
      <c r="N1" s="5"/>
      <c r="O1" s="5"/>
      <c r="P1" s="5"/>
      <c r="Q1" s="5"/>
      <c r="R1" s="168"/>
      <c r="S1" s="5"/>
      <c r="T1" s="5"/>
      <c r="U1" s="5"/>
      <c r="V1" s="5"/>
    </row>
    <row r="2" spans="1:22" ht="7.5" customHeight="1">
      <c r="A2" s="5"/>
      <c r="B2" s="5"/>
      <c r="C2" s="5"/>
      <c r="D2" s="5"/>
      <c r="E2" s="5"/>
      <c r="F2" s="5"/>
      <c r="G2" s="5"/>
      <c r="H2" s="5"/>
      <c r="I2" s="5"/>
      <c r="J2" s="5"/>
      <c r="K2" s="5"/>
      <c r="L2" s="168"/>
      <c r="M2" s="5"/>
      <c r="N2" s="5"/>
      <c r="O2" s="5"/>
      <c r="P2" s="5"/>
      <c r="Q2" s="5"/>
      <c r="R2" s="168"/>
      <c r="S2" s="5"/>
      <c r="T2" s="5"/>
      <c r="U2" s="5"/>
      <c r="V2" s="5"/>
    </row>
    <row r="3" spans="1:22" ht="14.25" customHeight="1">
      <c r="A3" s="5"/>
      <c r="B3" s="69" t="s">
        <v>42</v>
      </c>
      <c r="C3" s="19"/>
      <c r="D3" s="5"/>
      <c r="E3" s="5"/>
      <c r="F3" s="5"/>
      <c r="G3" s="108"/>
      <c r="H3" s="5"/>
      <c r="I3" s="5"/>
      <c r="J3" s="5"/>
      <c r="K3" s="5"/>
      <c r="L3" s="168"/>
      <c r="M3" s="5"/>
      <c r="N3" s="5"/>
      <c r="O3" s="5"/>
      <c r="P3" s="5"/>
      <c r="Q3" s="5"/>
      <c r="R3" s="168"/>
      <c r="S3" s="5"/>
      <c r="T3" s="5"/>
      <c r="U3" s="5"/>
      <c r="V3" s="5"/>
    </row>
    <row r="4" spans="1:22" s="5" customFormat="1" ht="12.9" customHeight="1">
      <c r="B4" s="70"/>
      <c r="C4" s="19"/>
      <c r="G4" s="108"/>
      <c r="L4" s="168"/>
      <c r="R4" s="168"/>
    </row>
    <row r="5" spans="1:22" ht="14.25" customHeight="1">
      <c r="A5" s="5"/>
      <c r="B5" s="69" t="s">
        <v>14</v>
      </c>
      <c r="C5" s="19"/>
      <c r="D5" s="5"/>
      <c r="E5" s="5"/>
      <c r="F5" s="5"/>
      <c r="G5" s="18"/>
      <c r="H5" s="5"/>
      <c r="I5" s="5"/>
      <c r="J5" s="5"/>
      <c r="K5" s="104"/>
      <c r="L5" s="168"/>
      <c r="M5" s="5"/>
      <c r="N5" s="5"/>
      <c r="O5" s="5"/>
      <c r="P5" s="5"/>
      <c r="Q5" s="5"/>
      <c r="R5" s="168"/>
      <c r="S5" s="5"/>
      <c r="T5" s="5"/>
      <c r="U5" s="5"/>
      <c r="V5" s="5"/>
    </row>
    <row r="6" spans="1:22" ht="12.9" customHeight="1">
      <c r="A6" s="5"/>
      <c r="B6" s="104" t="s">
        <v>57</v>
      </c>
      <c r="C6" s="104"/>
      <c r="D6" s="5"/>
      <c r="E6" s="5"/>
      <c r="F6" s="5"/>
      <c r="G6" s="18"/>
      <c r="H6" s="5"/>
      <c r="I6" s="5"/>
      <c r="J6" s="5"/>
      <c r="K6" s="104"/>
      <c r="L6" s="168"/>
      <c r="M6" s="5"/>
      <c r="N6" s="5"/>
      <c r="O6" s="5"/>
      <c r="P6" s="5"/>
      <c r="Q6" s="5"/>
      <c r="R6" s="168"/>
      <c r="S6" s="5"/>
      <c r="T6" s="5"/>
      <c r="U6" s="5"/>
      <c r="V6" s="5"/>
    </row>
    <row r="7" spans="1:22" ht="10.5" customHeight="1">
      <c r="A7" s="5"/>
      <c r="B7" s="109"/>
      <c r="C7" s="109"/>
      <c r="D7" s="5"/>
      <c r="E7" s="5"/>
      <c r="F7" s="5"/>
      <c r="G7" s="18"/>
      <c r="H7" s="5"/>
      <c r="I7" s="5"/>
      <c r="J7" s="5"/>
      <c r="K7" s="104"/>
      <c r="L7" s="168"/>
      <c r="M7" s="5"/>
      <c r="N7" s="5"/>
      <c r="O7" s="5"/>
      <c r="P7" s="5"/>
      <c r="Q7" s="5"/>
      <c r="R7" s="168"/>
      <c r="S7" s="5"/>
      <c r="T7" s="5"/>
      <c r="U7" s="5"/>
      <c r="V7" s="5"/>
    </row>
    <row r="8" spans="1:22" ht="12.9" customHeight="1">
      <c r="A8" s="5"/>
      <c r="B8" s="59" t="s">
        <v>32</v>
      </c>
      <c r="C8" s="59"/>
      <c r="D8" s="60"/>
      <c r="E8" s="60"/>
      <c r="F8" s="60"/>
      <c r="G8" s="60"/>
      <c r="H8" s="60"/>
      <c r="I8" s="60"/>
      <c r="J8" s="60"/>
      <c r="K8" s="60"/>
      <c r="L8" s="169"/>
      <c r="M8" s="60"/>
      <c r="N8" s="61"/>
      <c r="O8" s="61"/>
      <c r="P8" s="61"/>
      <c r="Q8" s="61"/>
      <c r="R8" s="168"/>
      <c r="S8" s="5"/>
      <c r="T8" s="5"/>
      <c r="U8" s="5"/>
    </row>
    <row r="9" spans="1:22" ht="12.9" customHeight="1">
      <c r="A9" s="5"/>
      <c r="B9" s="59" t="s">
        <v>33</v>
      </c>
      <c r="C9" s="59"/>
      <c r="D9" s="60"/>
      <c r="E9" s="60"/>
      <c r="F9" s="60"/>
      <c r="G9" s="60"/>
      <c r="H9" s="60"/>
      <c r="I9" s="60"/>
      <c r="J9" s="60"/>
      <c r="K9" s="60"/>
      <c r="L9" s="169"/>
      <c r="M9" s="60"/>
      <c r="N9" s="61"/>
      <c r="O9" s="61"/>
      <c r="P9" s="61"/>
      <c r="Q9" s="61"/>
      <c r="R9" s="168"/>
      <c r="S9" s="5"/>
      <c r="T9" s="5"/>
      <c r="U9" s="5"/>
    </row>
    <row r="10" spans="1:22" ht="12.9" customHeight="1">
      <c r="A10" s="5"/>
      <c r="B10" s="59" t="s">
        <v>31</v>
      </c>
      <c r="C10" s="59"/>
      <c r="D10" s="60"/>
      <c r="E10" s="60"/>
      <c r="F10" s="60"/>
      <c r="G10" s="60"/>
      <c r="H10" s="60"/>
      <c r="I10" s="60"/>
      <c r="J10" s="60"/>
      <c r="K10" s="60"/>
      <c r="L10" s="169"/>
      <c r="M10" s="60"/>
      <c r="N10" s="61"/>
      <c r="O10" s="61"/>
      <c r="P10" s="61"/>
      <c r="Q10" s="61"/>
      <c r="R10" s="168"/>
      <c r="S10" s="5"/>
      <c r="T10" s="5"/>
      <c r="U10" s="5"/>
    </row>
    <row r="11" spans="1:22" ht="12.9" customHeight="1" thickBot="1">
      <c r="A11" s="5"/>
      <c r="B11" s="143"/>
      <c r="C11" s="143"/>
      <c r="D11" s="144"/>
      <c r="E11" s="144"/>
      <c r="F11" s="144"/>
      <c r="G11" s="144"/>
      <c r="H11" s="144"/>
      <c r="I11" s="144"/>
      <c r="J11" s="144"/>
      <c r="K11" s="144"/>
      <c r="L11" s="170"/>
      <c r="M11" s="39"/>
      <c r="N11" s="5"/>
      <c r="O11" s="5"/>
      <c r="P11" s="5"/>
      <c r="Q11" s="5"/>
      <c r="R11" s="168"/>
      <c r="S11" s="5"/>
      <c r="T11" s="5"/>
      <c r="U11" s="5"/>
      <c r="V11" s="5"/>
    </row>
    <row r="12" spans="1:22" s="3" customFormat="1" ht="18" customHeight="1" thickBot="1">
      <c r="A12" s="114"/>
      <c r="B12" s="1" t="s">
        <v>7</v>
      </c>
      <c r="C12" s="1" t="s">
        <v>21</v>
      </c>
      <c r="D12" s="160" t="s">
        <v>2</v>
      </c>
      <c r="E12" s="22" t="s">
        <v>0</v>
      </c>
      <c r="F12" s="23" t="s">
        <v>1</v>
      </c>
      <c r="G12" s="23" t="s">
        <v>3</v>
      </c>
      <c r="H12" s="24" t="s">
        <v>4</v>
      </c>
      <c r="I12" s="159" t="s">
        <v>5</v>
      </c>
      <c r="J12" s="17"/>
      <c r="K12" s="4" t="s">
        <v>65</v>
      </c>
      <c r="L12" s="135"/>
      <c r="M12" s="2"/>
      <c r="N12" s="53"/>
      <c r="O12" s="156"/>
      <c r="P12" s="17"/>
      <c r="Q12" s="4" t="s">
        <v>61</v>
      </c>
      <c r="R12" s="135"/>
      <c r="S12" s="2"/>
      <c r="T12" s="53"/>
      <c r="U12" s="156"/>
      <c r="V12" s="17"/>
    </row>
    <row r="13" spans="1:22" ht="16.5" customHeight="1">
      <c r="A13" s="120">
        <v>1</v>
      </c>
      <c r="B13" s="189" t="s">
        <v>10</v>
      </c>
      <c r="C13" s="147">
        <v>1</v>
      </c>
      <c r="D13" s="9">
        <f>COUNT(N13,O16,T13)</f>
        <v>3</v>
      </c>
      <c r="E13" s="9">
        <f>IF(N13&gt;O13,1,0)+IF(O16&gt;N16,1,0)+IF(T13&gt;U13,1,0)</f>
        <v>3</v>
      </c>
      <c r="F13" s="9">
        <f>IF(N13&lt;O13,1,0)+IF(O16&lt;N16,1,0)+IF(T13&lt;U13,1,0)</f>
        <v>0</v>
      </c>
      <c r="G13" s="8">
        <f>SUM(N13+O16+T13)</f>
        <v>13</v>
      </c>
      <c r="H13" s="8">
        <f>VALUE(O13+N16+U13)</f>
        <v>2</v>
      </c>
      <c r="I13" s="161">
        <f>AVERAGE(G13-H13)</f>
        <v>11</v>
      </c>
      <c r="J13" s="17"/>
      <c r="K13" s="42" t="str">
        <f>B13</f>
        <v>GLOBAL TC</v>
      </c>
      <c r="L13" s="94" t="s">
        <v>6</v>
      </c>
      <c r="M13" s="44" t="str">
        <f>B16</f>
        <v>MATCH POINT TC</v>
      </c>
      <c r="N13" s="52">
        <v>5</v>
      </c>
      <c r="O13" s="52">
        <v>0</v>
      </c>
      <c r="P13" s="3"/>
      <c r="Q13" s="42" t="str">
        <f>B13</f>
        <v>GLOBAL TC</v>
      </c>
      <c r="R13" s="94" t="s">
        <v>6</v>
      </c>
      <c r="S13" s="45" t="str">
        <f>B14</f>
        <v>MALLORCA TC TEULERA</v>
      </c>
      <c r="T13" s="157">
        <v>3</v>
      </c>
      <c r="U13" s="157">
        <v>2</v>
      </c>
      <c r="V13" s="17"/>
    </row>
    <row r="14" spans="1:22" s="3" customFormat="1" ht="16.5" customHeight="1">
      <c r="A14" s="122">
        <v>2</v>
      </c>
      <c r="B14" s="190" t="s">
        <v>29</v>
      </c>
      <c r="C14" s="149">
        <v>3</v>
      </c>
      <c r="D14" s="11">
        <f>COUNT(N14,O17,U13)</f>
        <v>3</v>
      </c>
      <c r="E14" s="11">
        <f>IF(N14&gt;O14,1,0)+IF(O17&gt;N17,1,0)+IF(U13&gt;T13,1,0)</f>
        <v>2</v>
      </c>
      <c r="F14" s="11">
        <f>IF(N14&lt;O14,1,0)+IF(O17&lt;N17,1,0)+IF(U13&lt;T13,1,0)</f>
        <v>1</v>
      </c>
      <c r="G14" s="11">
        <f>SUM(N14+O17+U13)</f>
        <v>12</v>
      </c>
      <c r="H14" s="11">
        <f>VALUE(O14+N17+T13)</f>
        <v>3</v>
      </c>
      <c r="I14" s="12">
        <f t="shared" ref="I14:I16" si="0">AVERAGE(G14-H14)</f>
        <v>9</v>
      </c>
      <c r="J14" s="17"/>
      <c r="K14" s="45" t="str">
        <f>B14</f>
        <v>MALLORCA TC TEULERA</v>
      </c>
      <c r="L14" s="94" t="s">
        <v>6</v>
      </c>
      <c r="M14" s="43" t="str">
        <f>B15</f>
        <v>CT POLLENTIA</v>
      </c>
      <c r="N14" s="157">
        <v>5</v>
      </c>
      <c r="O14" s="157">
        <v>0</v>
      </c>
      <c r="P14" s="158"/>
      <c r="Q14" s="44" t="str">
        <f>B15</f>
        <v>CT POLLENTIA</v>
      </c>
      <c r="R14" s="94" t="s">
        <v>6</v>
      </c>
      <c r="S14" s="45" t="str">
        <f>B16</f>
        <v>MATCH POINT TC</v>
      </c>
      <c r="T14" s="52">
        <v>0</v>
      </c>
      <c r="U14" s="52">
        <v>5</v>
      </c>
      <c r="V14" s="17"/>
    </row>
    <row r="15" spans="1:22" s="3" customFormat="1" ht="16.5" customHeight="1">
      <c r="A15" s="122">
        <v>3</v>
      </c>
      <c r="B15" s="148" t="s">
        <v>40</v>
      </c>
      <c r="C15" s="149"/>
      <c r="D15" s="11">
        <f>COUNT(O14,N16,T14)</f>
        <v>3</v>
      </c>
      <c r="E15" s="11">
        <f>IF(O14&gt;N14,1,0)+IF(N16&gt;O16,1,0)+IF(T14&gt;U14,1,0)</f>
        <v>0</v>
      </c>
      <c r="F15" s="11">
        <f>IF(O14&lt;N14,1,0)+IF(N16&lt;O16,1,0)+IF(T14&lt;U14,1,0)</f>
        <v>3</v>
      </c>
      <c r="G15" s="11">
        <f>SUM(O14+N16+T14)</f>
        <v>0</v>
      </c>
      <c r="H15" s="11">
        <f>VALUE(N14+O16+U14)</f>
        <v>15</v>
      </c>
      <c r="I15" s="12">
        <f t="shared" si="0"/>
        <v>-15</v>
      </c>
      <c r="J15" s="17"/>
      <c r="K15" s="4" t="s">
        <v>66</v>
      </c>
      <c r="L15" s="135"/>
      <c r="M15" s="2"/>
      <c r="N15" s="53"/>
      <c r="O15" s="156"/>
      <c r="P15" s="17"/>
      <c r="Q15" s="17"/>
      <c r="R15" s="29"/>
      <c r="S15" s="17"/>
      <c r="T15" s="156"/>
      <c r="U15" s="156"/>
      <c r="V15" s="17"/>
    </row>
    <row r="16" spans="1:22" s="3" customFormat="1" ht="16.5" customHeight="1" thickBot="1">
      <c r="A16" s="126">
        <v>4</v>
      </c>
      <c r="B16" s="150" t="s">
        <v>22</v>
      </c>
      <c r="C16" s="151"/>
      <c r="D16" s="32">
        <f>COUNT(O13,N17,U14)</f>
        <v>3</v>
      </c>
      <c r="E16" s="32">
        <f>IF(O13&gt;N13,1,0)+IF(N17&gt;O17,1,0)+IF(U14&gt;T14,1,0)</f>
        <v>1</v>
      </c>
      <c r="F16" s="32">
        <f>IF(O13&lt;N13,1,0)+IF(N17&lt;O17,1,0)+IF(U14&lt;T14,1,0)</f>
        <v>2</v>
      </c>
      <c r="G16" s="13">
        <f>SUM(O13+N17+N32+U14)</f>
        <v>5</v>
      </c>
      <c r="H16" s="13">
        <f>VALUE(N13+O17+O32+T14)</f>
        <v>10</v>
      </c>
      <c r="I16" s="14">
        <f t="shared" si="0"/>
        <v>-5</v>
      </c>
      <c r="J16" s="17"/>
      <c r="K16" s="44" t="str">
        <f>B15</f>
        <v>CT POLLENTIA</v>
      </c>
      <c r="L16" s="94" t="s">
        <v>6</v>
      </c>
      <c r="M16" s="44" t="str">
        <f>B13</f>
        <v>GLOBAL TC</v>
      </c>
      <c r="N16" s="157">
        <v>0</v>
      </c>
      <c r="O16" s="157">
        <v>5</v>
      </c>
      <c r="P16" s="17"/>
      <c r="Q16" s="17"/>
      <c r="R16" s="29"/>
      <c r="S16" s="17"/>
      <c r="T16" s="156"/>
      <c r="U16" s="156"/>
      <c r="V16" s="5"/>
    </row>
    <row r="17" spans="1:22" s="3" customFormat="1" ht="16.5" customHeight="1">
      <c r="A17" s="152"/>
      <c r="B17" s="153"/>
      <c r="C17" s="154"/>
      <c r="D17" s="155"/>
      <c r="E17" s="155"/>
      <c r="F17" s="155"/>
      <c r="G17" s="155"/>
      <c r="H17" s="155"/>
      <c r="I17" s="155"/>
      <c r="J17" s="17"/>
      <c r="K17" s="44" t="str">
        <f>B16</f>
        <v>MATCH POINT TC</v>
      </c>
      <c r="L17" s="94" t="s">
        <v>6</v>
      </c>
      <c r="M17" s="44" t="str">
        <f>B14</f>
        <v>MALLORCA TC TEULERA</v>
      </c>
      <c r="N17" s="157">
        <v>0</v>
      </c>
      <c r="O17" s="157">
        <v>5</v>
      </c>
      <c r="P17" s="17"/>
      <c r="Q17" s="17"/>
      <c r="R17" s="29"/>
      <c r="S17" s="17"/>
      <c r="T17" s="156"/>
      <c r="U17" s="156"/>
      <c r="V17" s="17"/>
    </row>
    <row r="18" spans="1:22" s="3" customFormat="1" ht="17.100000000000001" customHeight="1">
      <c r="A18" s="36"/>
      <c r="B18" s="127" t="s">
        <v>11</v>
      </c>
      <c r="C18" s="145"/>
      <c r="D18" s="37"/>
      <c r="E18" s="37"/>
      <c r="F18" s="37"/>
      <c r="G18" s="37"/>
      <c r="H18" s="37"/>
      <c r="I18" s="37"/>
      <c r="J18" s="17"/>
      <c r="L18" s="171"/>
      <c r="N18" s="181"/>
      <c r="O18" s="181"/>
      <c r="R18" s="171"/>
      <c r="T18" s="181"/>
      <c r="U18" s="181"/>
    </row>
    <row r="19" spans="1:22" s="3" customFormat="1" ht="17.100000000000001" customHeight="1" thickBot="1">
      <c r="A19" s="36"/>
      <c r="B19" s="127"/>
      <c r="C19" s="145"/>
      <c r="D19" s="37"/>
      <c r="E19" s="37"/>
      <c r="F19" s="37"/>
      <c r="G19" s="37"/>
      <c r="H19" s="37"/>
      <c r="I19" s="37"/>
      <c r="J19" s="17"/>
      <c r="L19" s="171"/>
      <c r="N19" s="181"/>
      <c r="O19" s="181"/>
      <c r="R19" s="171"/>
      <c r="T19" s="181"/>
      <c r="U19" s="181"/>
    </row>
    <row r="20" spans="1:22" s="3" customFormat="1" ht="15" thickBot="1">
      <c r="A20" s="114"/>
      <c r="B20" s="115" t="s">
        <v>8</v>
      </c>
      <c r="C20" s="1" t="s">
        <v>21</v>
      </c>
      <c r="D20" s="21" t="s">
        <v>2</v>
      </c>
      <c r="E20" s="116" t="s">
        <v>0</v>
      </c>
      <c r="F20" s="117" t="s">
        <v>1</v>
      </c>
      <c r="G20" s="166" t="s">
        <v>3</v>
      </c>
      <c r="H20" s="118" t="s">
        <v>4</v>
      </c>
      <c r="I20" s="119" t="s">
        <v>5</v>
      </c>
      <c r="K20" s="4" t="s">
        <v>65</v>
      </c>
      <c r="L20" s="135"/>
      <c r="M20" s="2"/>
      <c r="N20" s="26"/>
      <c r="O20" s="102"/>
      <c r="P20" s="17"/>
      <c r="Q20" s="4" t="s">
        <v>72</v>
      </c>
      <c r="R20" s="135"/>
      <c r="S20" s="2"/>
      <c r="T20" s="26"/>
      <c r="U20" s="102"/>
    </row>
    <row r="21" spans="1:22" s="3" customFormat="1" ht="17.100000000000001" customHeight="1">
      <c r="A21" s="120">
        <v>1</v>
      </c>
      <c r="B21" s="189" t="s">
        <v>46</v>
      </c>
      <c r="C21" s="147">
        <v>2</v>
      </c>
      <c r="D21" s="107">
        <f>COUNT(N21,O25,N29,T22,U25)</f>
        <v>4</v>
      </c>
      <c r="E21" s="15">
        <f>IF(N21&gt;O21,1,0)+IF(O25&gt;N25,1,0)+IF(N29&gt;O29,1,0)+IF(T22&gt;U22,1,0)+IF(U25&gt;T25,1,0)</f>
        <v>3</v>
      </c>
      <c r="F21" s="15">
        <f>IF(N21&lt;O21,1,0)+IF(O25&lt;N25,1,0)+IF(N29&lt;O29,1,0)+IF(T22&lt;U22,1,0)+IF(U25&lt;T25,1,0)</f>
        <v>1</v>
      </c>
      <c r="G21" s="15">
        <f>SUM(N21+O25+N29+T22+U25)</f>
        <v>16</v>
      </c>
      <c r="H21" s="15">
        <f>VALUE(O21+N25+O29+U22+T25)</f>
        <v>4</v>
      </c>
      <c r="I21" s="16">
        <f>AVERAGE(G21-H21)</f>
        <v>12</v>
      </c>
      <c r="K21" s="42" t="str">
        <f>B21</f>
        <v>NOMADS ES JORDI</v>
      </c>
      <c r="L21" s="94"/>
      <c r="M21" s="121" t="str">
        <f>B26</f>
        <v>DESCANSA</v>
      </c>
      <c r="N21" s="51"/>
      <c r="O21" s="51"/>
      <c r="P21" s="17"/>
      <c r="Q21" s="42" t="str">
        <f>B24</f>
        <v>PLAYAS SANTA PONSA TC</v>
      </c>
      <c r="R21" s="94" t="s">
        <v>6</v>
      </c>
      <c r="S21" s="42" t="str">
        <f>B25</f>
        <v>CT LA SALLE</v>
      </c>
      <c r="T21" s="157">
        <v>5</v>
      </c>
      <c r="U21" s="157">
        <v>0</v>
      </c>
    </row>
    <row r="22" spans="1:22" s="3" customFormat="1" ht="17.100000000000001" customHeight="1">
      <c r="A22" s="122">
        <v>2</v>
      </c>
      <c r="B22" s="190" t="s">
        <v>34</v>
      </c>
      <c r="C22" s="149">
        <v>4</v>
      </c>
      <c r="D22" s="11">
        <f>COUNT(O22,O26,N30,U23,T25)</f>
        <v>4</v>
      </c>
      <c r="E22" s="11">
        <f>IF(N22&lt;O22,1,0)+IF(O26&gt;N26,1,0)+IF(N30&gt;O30,1,0)+IF(U23&gt;T23,1,0)+IF(T25&gt;U25,1,0)</f>
        <v>3</v>
      </c>
      <c r="F22" s="11">
        <f>IF(N22&gt;O22,1,0)+IF(O26&lt;N26,1,0)+IF(N30&lt;O30,1,0)+IF(U23&lt;T23,1,0)+IF(T25&lt;U25,1,0)</f>
        <v>1</v>
      </c>
      <c r="G22" s="11">
        <f>VALUE(O22+O26+N30+U23+T25)</f>
        <v>15</v>
      </c>
      <c r="H22" s="11">
        <f>VALUE(N22+N26+O30+T23+U25)</f>
        <v>5</v>
      </c>
      <c r="I22" s="12">
        <f>AVERAGE(G22-H22)</f>
        <v>10</v>
      </c>
      <c r="K22" s="42" t="str">
        <f>B25</f>
        <v>CT LA SALLE</v>
      </c>
      <c r="L22" s="94" t="s">
        <v>6</v>
      </c>
      <c r="M22" s="44" t="str">
        <f>B22</f>
        <v>OPEN MARRATXI</v>
      </c>
      <c r="N22" s="52">
        <v>0</v>
      </c>
      <c r="O22" s="52">
        <v>5</v>
      </c>
      <c r="P22" s="17"/>
      <c r="Q22" s="44" t="str">
        <f>B21</f>
        <v>NOMADS ES JORDI</v>
      </c>
      <c r="R22" s="94" t="s">
        <v>6</v>
      </c>
      <c r="S22" s="42" t="str">
        <f>B23</f>
        <v xml:space="preserve">TC BINISSALEM </v>
      </c>
      <c r="T22" s="157">
        <v>5</v>
      </c>
      <c r="U22" s="157">
        <v>0</v>
      </c>
    </row>
    <row r="23" spans="1:22" s="3" customFormat="1" ht="17.100000000000001" customHeight="1">
      <c r="A23" s="122">
        <v>3</v>
      </c>
      <c r="B23" s="148" t="s">
        <v>55</v>
      </c>
      <c r="C23" s="149"/>
      <c r="D23" s="11">
        <f>COUNT(N23,O27,O30,U22,T27)</f>
        <v>4</v>
      </c>
      <c r="E23" s="11">
        <f>IF(N23&gt;O23,1,0)+IF(O27&gt;N27,1,0)+IF(O30&gt;N30,1,0)+IF(U22&gt;T22,1,0)+IF(T27&gt;U27,1,0)</f>
        <v>0</v>
      </c>
      <c r="F23" s="123">
        <f>IF(N23&lt;O23,1,0)+IF(O27&lt;N27,1,0)+IF(O30&lt;N30,1,0)+IF(U22&lt;T22,1,0)+IF(T27&lt;U27,1,0)</f>
        <v>4</v>
      </c>
      <c r="G23" s="11">
        <f>VALUE(N23+O27+O30+U22+T27)</f>
        <v>0</v>
      </c>
      <c r="H23" s="11">
        <f>VALUE(O23+N27+N30+T22+U27)</f>
        <v>20</v>
      </c>
      <c r="I23" s="12">
        <f>AVERAGE(G23-H23)</f>
        <v>-20</v>
      </c>
      <c r="K23" s="42" t="str">
        <f>B23</f>
        <v xml:space="preserve">TC BINISSALEM </v>
      </c>
      <c r="L23" s="94" t="s">
        <v>6</v>
      </c>
      <c r="M23" s="44" t="str">
        <f>B24</f>
        <v>PLAYAS SANTA PONSA TC</v>
      </c>
      <c r="N23" s="52">
        <v>0</v>
      </c>
      <c r="O23" s="52">
        <v>5</v>
      </c>
      <c r="P23" s="17"/>
      <c r="Q23" s="128" t="str">
        <f>B26</f>
        <v>DESCANSA</v>
      </c>
      <c r="R23" s="94"/>
      <c r="S23" s="45" t="str">
        <f>B22</f>
        <v>OPEN MARRATXI</v>
      </c>
      <c r="T23" s="51"/>
      <c r="U23" s="51"/>
    </row>
    <row r="24" spans="1:22" s="3" customFormat="1" ht="17.100000000000001" customHeight="1">
      <c r="A24" s="125">
        <v>4</v>
      </c>
      <c r="B24" s="148" t="s">
        <v>17</v>
      </c>
      <c r="C24" s="149"/>
      <c r="D24" s="11">
        <f>COUNT(O23,N26,O29,T21,T26)</f>
        <v>4</v>
      </c>
      <c r="E24" s="11">
        <f>IF(O23&gt;N23,1,0)+IF(N26&gt;O26,1,0)+IF(O29&gt;N29,1,0)+IF(T21&gt;U21,1,0)+IF(T26&gt;U26,1,0)</f>
        <v>3</v>
      </c>
      <c r="F24" s="11">
        <f>IF(O23&lt;N23,1,0)+IF(N26&lt;O26,1,0)+IF(O29&lt;N29,1,0)+IF(T21&lt;U21,1,0)+IF(T26&lt;U26,1,0)</f>
        <v>1</v>
      </c>
      <c r="G24" s="11">
        <f>VALUE(O23+N26+O29+T21+T26)</f>
        <v>14</v>
      </c>
      <c r="H24" s="11">
        <f>VALUE(N23+O26+N29+U21+U26)</f>
        <v>6</v>
      </c>
      <c r="I24" s="12">
        <f>AVERAGE(G24-H24)</f>
        <v>8</v>
      </c>
      <c r="K24" s="4" t="s">
        <v>69</v>
      </c>
      <c r="L24" s="135"/>
      <c r="M24" s="2"/>
      <c r="N24" s="96"/>
      <c r="O24" s="181"/>
      <c r="P24" s="17"/>
      <c r="Q24" s="4" t="s">
        <v>64</v>
      </c>
      <c r="R24" s="135"/>
      <c r="S24" s="2"/>
      <c r="T24" s="26"/>
      <c r="U24" s="183"/>
    </row>
    <row r="25" spans="1:22" s="17" customFormat="1" ht="15" thickBot="1">
      <c r="A25" s="126">
        <v>5</v>
      </c>
      <c r="B25" s="150" t="s">
        <v>45</v>
      </c>
      <c r="C25" s="167"/>
      <c r="D25" s="13">
        <f>COUNT(N22,N25,O31,U21,U27)</f>
        <v>4</v>
      </c>
      <c r="E25" s="13">
        <f>IF(N22&gt;O22,1,0)+IF(N25&gt;O25,1,0)+IF(O31&gt;N31,1,0)+IF(U21&gt;T22,1,0)+IF(U27&gt;T27,1,0)</f>
        <v>1</v>
      </c>
      <c r="F25" s="13">
        <f>IF(N22&lt;O22,1,0)+IF(N25&lt;O25,1,0)+IF(O31&lt;N31,1,0)+IF(U21&lt;T21,1,0)+IF(U27&lt;T27,1,0)</f>
        <v>3</v>
      </c>
      <c r="G25" s="13">
        <f>VALUE(N22+N25+O31+U21+U27)</f>
        <v>5</v>
      </c>
      <c r="H25" s="13">
        <f>VALUE(O22+O25+N31+T21+T27)</f>
        <v>15</v>
      </c>
      <c r="I25" s="14">
        <f>AVERAGE(G25-H25)</f>
        <v>-10</v>
      </c>
      <c r="K25" s="42" t="str">
        <f>B25</f>
        <v>CT LA SALLE</v>
      </c>
      <c r="L25" s="94" t="s">
        <v>6</v>
      </c>
      <c r="M25" s="46" t="str">
        <f>B21</f>
        <v>NOMADS ES JORDI</v>
      </c>
      <c r="N25" s="52">
        <v>0</v>
      </c>
      <c r="O25" s="52">
        <v>5</v>
      </c>
      <c r="Q25" s="42" t="str">
        <f>B22</f>
        <v>OPEN MARRATXI</v>
      </c>
      <c r="R25" s="94" t="s">
        <v>6</v>
      </c>
      <c r="S25" s="42" t="str">
        <f>B21</f>
        <v>NOMADS ES JORDI</v>
      </c>
      <c r="T25" s="157">
        <v>3</v>
      </c>
      <c r="U25" s="157">
        <v>2</v>
      </c>
    </row>
    <row r="26" spans="1:22" s="17" customFormat="1" ht="17.100000000000001" customHeight="1">
      <c r="A26" s="36"/>
      <c r="B26" s="127" t="s">
        <v>11</v>
      </c>
      <c r="C26" s="37"/>
      <c r="D26" s="37"/>
      <c r="E26" s="37"/>
      <c r="F26" s="37"/>
      <c r="G26" s="37"/>
      <c r="H26" s="37"/>
      <c r="K26" s="42" t="str">
        <f>B24</f>
        <v>PLAYAS SANTA PONSA TC</v>
      </c>
      <c r="L26" s="94" t="s">
        <v>6</v>
      </c>
      <c r="M26" s="46" t="str">
        <f>B22</f>
        <v>OPEN MARRATXI</v>
      </c>
      <c r="N26" s="204">
        <v>3</v>
      </c>
      <c r="O26" s="204">
        <v>2</v>
      </c>
      <c r="Q26" s="42" t="str">
        <f>B24</f>
        <v>PLAYAS SANTA PONSA TC</v>
      </c>
      <c r="R26" s="94"/>
      <c r="S26" s="128" t="str">
        <f>B26</f>
        <v>DESCANSA</v>
      </c>
      <c r="T26" s="51"/>
      <c r="U26" s="51"/>
    </row>
    <row r="27" spans="1:22" s="17" customFormat="1" ht="17.100000000000001" customHeight="1">
      <c r="K27" s="128" t="str">
        <f>B26</f>
        <v>DESCANSA</v>
      </c>
      <c r="L27" s="94"/>
      <c r="M27" s="46" t="str">
        <f>B23</f>
        <v xml:space="preserve">TC BINISSALEM </v>
      </c>
      <c r="N27" s="51"/>
      <c r="O27" s="51"/>
      <c r="Q27" s="42" t="str">
        <f>B23</f>
        <v xml:space="preserve">TC BINISSALEM </v>
      </c>
      <c r="R27" s="94" t="s">
        <v>6</v>
      </c>
      <c r="S27" s="46" t="str">
        <f>B25</f>
        <v>CT LA SALLE</v>
      </c>
      <c r="T27" s="157">
        <v>0</v>
      </c>
      <c r="U27" s="157">
        <v>5</v>
      </c>
      <c r="V27" s="214" t="s">
        <v>101</v>
      </c>
    </row>
    <row r="28" spans="1:22" s="3" customFormat="1" ht="17.100000000000001" customHeight="1">
      <c r="A28" s="17"/>
      <c r="B28" s="17"/>
      <c r="C28" s="17"/>
      <c r="D28" s="17"/>
      <c r="E28" s="17"/>
      <c r="F28" s="17"/>
      <c r="G28" s="17"/>
      <c r="H28" s="17"/>
      <c r="I28" s="17"/>
      <c r="K28" s="4" t="s">
        <v>71</v>
      </c>
      <c r="L28" s="135"/>
      <c r="M28" s="2"/>
      <c r="N28" s="96"/>
      <c r="O28" s="181"/>
      <c r="P28" s="17"/>
      <c r="Q28" s="40"/>
      <c r="R28" s="174"/>
      <c r="S28" s="40"/>
      <c r="T28" s="111"/>
      <c r="U28" s="111"/>
    </row>
    <row r="29" spans="1:22" s="3" customFormat="1" ht="17.100000000000001" customHeight="1">
      <c r="A29" s="17"/>
      <c r="B29" s="17"/>
      <c r="C29" s="17"/>
      <c r="D29" s="17"/>
      <c r="E29" s="17"/>
      <c r="F29" s="17"/>
      <c r="G29" s="17"/>
      <c r="H29" s="17"/>
      <c r="I29" s="17"/>
      <c r="K29" s="42" t="str">
        <f>B21</f>
        <v>NOMADS ES JORDI</v>
      </c>
      <c r="L29" s="94" t="s">
        <v>6</v>
      </c>
      <c r="M29" s="42" t="str">
        <f>B24</f>
        <v>PLAYAS SANTA PONSA TC</v>
      </c>
      <c r="N29" s="52">
        <v>4</v>
      </c>
      <c r="O29" s="52">
        <v>1</v>
      </c>
      <c r="P29" s="17"/>
      <c r="Q29" s="17"/>
      <c r="R29" s="29"/>
      <c r="S29" s="17"/>
      <c r="T29" s="17"/>
      <c r="U29" s="17"/>
    </row>
    <row r="30" spans="1:22" s="3" customFormat="1" ht="15">
      <c r="A30" s="5"/>
      <c r="B30" s="129"/>
      <c r="C30" s="5"/>
      <c r="D30" s="5"/>
      <c r="E30" s="5"/>
      <c r="F30" s="5"/>
      <c r="G30" s="5"/>
      <c r="H30" s="17"/>
      <c r="I30" s="17"/>
      <c r="K30" s="44" t="str">
        <f>B22</f>
        <v>OPEN MARRATXI</v>
      </c>
      <c r="L30" s="94" t="s">
        <v>6</v>
      </c>
      <c r="M30" s="42" t="str">
        <f>B23</f>
        <v xml:space="preserve">TC BINISSALEM </v>
      </c>
      <c r="N30" s="52">
        <v>5</v>
      </c>
      <c r="O30" s="52">
        <v>0</v>
      </c>
      <c r="P30" s="17"/>
      <c r="Q30" s="17"/>
      <c r="R30" s="29"/>
      <c r="S30" s="17"/>
      <c r="T30" s="17"/>
      <c r="U30" s="17"/>
    </row>
    <row r="31" spans="1:22" s="3" customFormat="1" ht="17.100000000000001" customHeight="1">
      <c r="A31" s="17"/>
      <c r="B31" s="17"/>
      <c r="C31" s="17"/>
      <c r="D31" s="17"/>
      <c r="E31" s="17"/>
      <c r="F31" s="17"/>
      <c r="G31" s="17"/>
      <c r="H31" s="17"/>
      <c r="I31" s="17"/>
      <c r="K31" s="128" t="str">
        <f>B26</f>
        <v>DESCANSA</v>
      </c>
      <c r="L31" s="94"/>
      <c r="M31" s="46" t="str">
        <f>B25</f>
        <v>CT LA SALLE</v>
      </c>
      <c r="N31" s="51"/>
      <c r="O31" s="51"/>
      <c r="P31" s="17"/>
      <c r="Q31" s="17"/>
      <c r="R31" s="29"/>
      <c r="S31" s="17"/>
      <c r="T31" s="17"/>
      <c r="U31" s="17"/>
    </row>
    <row r="32" spans="1:22" ht="15" customHeight="1" thickBot="1">
      <c r="A32" s="5"/>
      <c r="B32" s="215" t="s">
        <v>102</v>
      </c>
      <c r="C32" s="109"/>
      <c r="D32" s="5"/>
      <c r="E32" s="5"/>
      <c r="F32" s="5"/>
      <c r="G32" s="18"/>
      <c r="H32" s="5"/>
      <c r="I32" s="5"/>
      <c r="J32" s="5"/>
      <c r="K32" s="3"/>
      <c r="L32" s="171"/>
      <c r="M32" s="3"/>
      <c r="N32" s="3"/>
      <c r="O32" s="3"/>
      <c r="P32" s="3"/>
      <c r="Q32" s="3"/>
      <c r="R32" s="171"/>
      <c r="S32" s="3"/>
      <c r="T32" s="3"/>
      <c r="U32" s="3"/>
    </row>
    <row r="33" spans="1:26" ht="25.2" customHeight="1" thickBot="1">
      <c r="A33" s="17"/>
      <c r="B33" s="17"/>
      <c r="C33" s="17"/>
      <c r="D33" s="17"/>
      <c r="E33" s="17"/>
      <c r="F33" s="17"/>
      <c r="G33" s="17"/>
      <c r="H33" s="17"/>
      <c r="I33" s="17"/>
      <c r="J33" s="17"/>
      <c r="K33" s="5"/>
      <c r="L33" s="168"/>
      <c r="M33" s="5"/>
      <c r="N33" s="5"/>
      <c r="O33" s="5"/>
      <c r="P33" s="5"/>
      <c r="Q33" s="5"/>
      <c r="R33" s="168"/>
      <c r="S33" s="5"/>
      <c r="W33" s="6"/>
      <c r="X33" s="1" t="s">
        <v>7</v>
      </c>
      <c r="Y33" s="199" t="s">
        <v>78</v>
      </c>
      <c r="Z33" s="199" t="s">
        <v>80</v>
      </c>
    </row>
    <row r="34" spans="1:26" ht="15.6" customHeight="1">
      <c r="A34" s="5"/>
      <c r="B34" s="47" t="s">
        <v>12</v>
      </c>
      <c r="C34" s="55" t="s">
        <v>54</v>
      </c>
      <c r="D34" s="58"/>
      <c r="E34" s="68"/>
      <c r="F34" s="55"/>
      <c r="G34" s="55"/>
      <c r="H34" s="68"/>
      <c r="I34" s="55"/>
      <c r="J34" s="55"/>
      <c r="K34" s="55"/>
      <c r="L34" s="162"/>
      <c r="M34" s="55"/>
      <c r="N34" s="55"/>
      <c r="O34" s="55"/>
      <c r="P34" s="55"/>
      <c r="Q34" s="55"/>
      <c r="R34" s="168"/>
      <c r="S34" s="5"/>
      <c r="T34" s="5"/>
      <c r="U34" s="5"/>
      <c r="W34" s="79">
        <v>1</v>
      </c>
      <c r="X34" s="187" t="s">
        <v>46</v>
      </c>
      <c r="Y34" s="200" t="s">
        <v>106</v>
      </c>
      <c r="Z34" s="200" t="s">
        <v>85</v>
      </c>
    </row>
    <row r="35" spans="1:26" ht="13.8" customHeight="1">
      <c r="A35" s="5"/>
      <c r="B35" s="5"/>
      <c r="C35" s="5"/>
      <c r="D35" s="5"/>
      <c r="E35" s="5"/>
      <c r="F35" s="5"/>
      <c r="G35" s="5"/>
      <c r="H35" s="5"/>
      <c r="I35" s="5"/>
      <c r="J35" s="5"/>
      <c r="K35" s="5"/>
      <c r="L35" s="168"/>
      <c r="M35" s="192" t="s">
        <v>103</v>
      </c>
      <c r="N35" s="193"/>
      <c r="O35" s="193"/>
      <c r="P35" s="193"/>
      <c r="Q35" s="193"/>
      <c r="R35" s="193"/>
      <c r="S35" s="193"/>
      <c r="T35" s="193"/>
      <c r="W35" s="80">
        <v>2</v>
      </c>
      <c r="X35" s="188" t="s">
        <v>105</v>
      </c>
      <c r="Y35" s="201" t="s">
        <v>107</v>
      </c>
      <c r="Z35" s="201" t="s">
        <v>81</v>
      </c>
    </row>
    <row r="36" spans="1:26" ht="15.6" thickBot="1">
      <c r="A36" s="5"/>
      <c r="B36" s="142" t="s">
        <v>10</v>
      </c>
      <c r="C36" s="65"/>
      <c r="D36" s="66"/>
      <c r="E36" s="66"/>
      <c r="F36" s="66"/>
      <c r="G36" s="240" t="s">
        <v>41</v>
      </c>
      <c r="H36" s="240"/>
      <c r="I36" s="240"/>
      <c r="J36" s="240"/>
      <c r="K36" s="5"/>
      <c r="L36" s="168"/>
      <c r="M36" s="195" t="s">
        <v>104</v>
      </c>
      <c r="N36" s="193"/>
      <c r="O36" s="193"/>
      <c r="P36" s="193"/>
      <c r="Q36" s="193"/>
      <c r="R36" s="193"/>
      <c r="S36" s="193"/>
      <c r="T36" s="193"/>
      <c r="U36" s="185"/>
      <c r="W36" s="81">
        <v>3</v>
      </c>
      <c r="X36" s="92" t="s">
        <v>17</v>
      </c>
      <c r="Y36" s="201" t="s">
        <v>108</v>
      </c>
      <c r="Z36" s="201" t="s">
        <v>83</v>
      </c>
    </row>
    <row r="37" spans="1:26">
      <c r="A37" s="5"/>
      <c r="B37" s="62"/>
      <c r="C37" s="233" t="s">
        <v>10</v>
      </c>
      <c r="D37" s="234"/>
      <c r="E37" s="234"/>
      <c r="F37" s="234"/>
      <c r="G37" s="55"/>
      <c r="H37" s="55"/>
      <c r="I37" s="55"/>
      <c r="J37" s="55"/>
      <c r="K37" s="5"/>
      <c r="L37" s="172"/>
      <c r="M37" s="195"/>
      <c r="R37"/>
    </row>
    <row r="38" spans="1:26">
      <c r="A38" s="5"/>
      <c r="B38" s="63" t="s">
        <v>34</v>
      </c>
      <c r="C38" s="235" t="s">
        <v>96</v>
      </c>
      <c r="D38" s="236"/>
      <c r="E38" s="236"/>
      <c r="F38" s="236"/>
      <c r="G38" s="179"/>
      <c r="H38" s="165"/>
      <c r="I38" s="165"/>
      <c r="J38" s="165"/>
      <c r="L38" s="172"/>
      <c r="M38" s="195"/>
      <c r="R38"/>
    </row>
    <row r="39" spans="1:26">
      <c r="A39" s="5"/>
      <c r="B39" s="55"/>
      <c r="C39" s="77"/>
      <c r="D39" s="77"/>
      <c r="E39" s="77"/>
      <c r="F39" s="78"/>
      <c r="G39" s="243"/>
      <c r="H39" s="244"/>
      <c r="I39" s="244"/>
      <c r="J39" s="244"/>
      <c r="L39" s="172"/>
      <c r="M39" s="134"/>
      <c r="N39" s="134"/>
      <c r="O39" s="134"/>
      <c r="P39" s="134"/>
      <c r="Q39" s="134"/>
      <c r="R39" s="172"/>
      <c r="S39" s="134"/>
      <c r="T39" s="134"/>
      <c r="U39" s="134"/>
    </row>
    <row r="40" spans="1:26">
      <c r="A40" s="5"/>
      <c r="B40" s="64" t="s">
        <v>29</v>
      </c>
      <c r="C40" s="77"/>
      <c r="D40" s="77"/>
      <c r="E40" s="77"/>
      <c r="F40" s="78"/>
      <c r="G40" s="241" t="s">
        <v>62</v>
      </c>
      <c r="H40" s="242"/>
      <c r="I40" s="242"/>
      <c r="J40" s="242"/>
      <c r="L40" s="172"/>
      <c r="M40" s="134"/>
      <c r="N40" s="134"/>
      <c r="O40" s="134"/>
      <c r="P40" s="134"/>
      <c r="Q40" s="134"/>
      <c r="R40" s="172"/>
      <c r="S40" s="134"/>
      <c r="T40" s="134"/>
      <c r="U40" s="134"/>
    </row>
    <row r="41" spans="1:26">
      <c r="A41" s="5"/>
      <c r="B41" s="62"/>
      <c r="C41" s="233" t="s">
        <v>46</v>
      </c>
      <c r="D41" s="267"/>
      <c r="E41" s="267"/>
      <c r="F41" s="268"/>
      <c r="G41" s="164"/>
      <c r="H41" s="165"/>
      <c r="I41" s="165"/>
      <c r="J41" s="165"/>
      <c r="L41" s="172"/>
      <c r="M41" s="134"/>
      <c r="N41" s="134"/>
      <c r="O41" s="134"/>
      <c r="P41" s="134"/>
      <c r="Q41" s="134"/>
      <c r="R41" s="172"/>
      <c r="S41" s="134"/>
      <c r="T41" s="134"/>
      <c r="U41" s="134"/>
    </row>
    <row r="42" spans="1:26">
      <c r="A42" s="5"/>
      <c r="B42" s="146" t="s">
        <v>46</v>
      </c>
      <c r="C42" s="269" t="s">
        <v>100</v>
      </c>
      <c r="D42" s="270"/>
      <c r="E42" s="270"/>
      <c r="F42" s="270"/>
      <c r="G42" s="67"/>
      <c r="H42" s="55"/>
      <c r="I42" s="55"/>
      <c r="J42" s="55"/>
      <c r="K42" s="5"/>
      <c r="L42" s="168"/>
      <c r="M42" s="5"/>
      <c r="N42" s="5"/>
      <c r="O42" s="5"/>
      <c r="P42" s="5"/>
      <c r="Q42" s="5"/>
      <c r="R42" s="168"/>
      <c r="S42" s="5"/>
      <c r="T42" s="5"/>
      <c r="U42" s="5"/>
    </row>
  </sheetData>
  <mergeCells count="7">
    <mergeCell ref="G36:J36"/>
    <mergeCell ref="C37:F37"/>
    <mergeCell ref="C38:F38"/>
    <mergeCell ref="C41:F41"/>
    <mergeCell ref="C42:F42"/>
    <mergeCell ref="G40:J40"/>
    <mergeCell ref="G39:J39"/>
  </mergeCells>
  <pageMargins left="0.70866141732283472" right="0.70866141732283472" top="0.74803149606299213" bottom="0.74803149606299213" header="0.31496062992125984" footer="0.31496062992125984"/>
  <pageSetup paperSize="9" scale="6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SUB10 - MASC</vt:lpstr>
      <vt:lpstr>SUB10 - FEM</vt:lpstr>
      <vt:lpstr>ALEVIN - MASC</vt:lpstr>
      <vt:lpstr>ALEVIN - FEM</vt:lpstr>
      <vt:lpstr>INFANTIL - MASC</vt:lpstr>
      <vt:lpstr>INFANTIL - FEM</vt:lpstr>
      <vt:lpstr>CADETE - MASC</vt:lpstr>
      <vt:lpstr>CADETE - FEM</vt:lpstr>
      <vt:lpstr>JUNIOR - MASC</vt:lpstr>
      <vt:lpstr>JUNIOR - FEM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Aurelia</dc:creator>
  <cp:lastModifiedBy>Aurelia FTIB</cp:lastModifiedBy>
  <cp:lastPrinted>2024-12-19T15:04:25Z</cp:lastPrinted>
  <dcterms:created xsi:type="dcterms:W3CDTF">2016-11-15T09:47:28Z</dcterms:created>
  <dcterms:modified xsi:type="dcterms:W3CDTF">2025-03-31T08:29:04Z</dcterms:modified>
</cp:coreProperties>
</file>